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11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260E8D7B0A54CD786F720CB47B7BCB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14065" y="7016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" name="ID_3D3BC23783F648DFB6AE46365B08E4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314065" y="13874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" name="ID_47F26B7A9D664B1BA0FE9CCC7C9BDB5D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314065" y="20732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25088C799B6C48C38D98FC3C3A6C568E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3314065" y="27590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F59B8CE64281475B8825A408D123C35C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3314065" y="34448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" name="ID_51EFDC94D56F480D8F4A6C64C04866FE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3314065" y="41306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" name="ID_F8DF25A221CA47C39A91FE1B285E897F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3314065" y="48164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42231591695B41CBA2B02E8FB87E417B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3314065" y="55022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5E8B8389A58E4C498725F6DAC6AE8F43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3314065" y="61880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" name="ID_A19DACA60E954A9AABE997AAC31CE581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3314065" y="68738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EDC2E9A034D64FADB07ECEA65BFB2800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3314065" y="14290675"/>
          <a:ext cx="3048000" cy="228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" name="ID_5C9A4588C8EC46269623B71B5545453E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3314065" y="14963775"/>
          <a:ext cx="3048000" cy="228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" name="ID_AC0A443D70304C2A9335E6BBC2D04B32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3314065" y="15636875"/>
          <a:ext cx="3048000" cy="228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97962F71F5EF48EBACF8115A39247E2E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3314065" y="16309975"/>
          <a:ext cx="3048000" cy="228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" name="ID_62A0F58CAF6F40DB83FA341BD0871D12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3314065" y="16983075"/>
          <a:ext cx="3048000" cy="228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AF8255CB009A4DD8B18557BCF2D0B142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3314065" y="17656175"/>
          <a:ext cx="3048000" cy="228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8" name="ID_76AD43F5D79A4474B6C58F7A9FA2B4D1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3314065" y="18329275"/>
          <a:ext cx="3048000" cy="228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9" name="ID_144F7A183D9A45EA8594F771B5E77AFD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3314065" y="19002375"/>
          <a:ext cx="3048000" cy="228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0" name="ID_4E0CE0DBFCBD43C0AEA42A9A6CCC0589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3314065" y="19675475"/>
          <a:ext cx="3048000" cy="228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1" name="ID_98A01675F99747E99CFEC50D93D7797D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3314065" y="20348575"/>
          <a:ext cx="3048000" cy="228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2" name="ID_54FDC5EC3BD24EE4985F4CCD5194B797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3314065" y="210216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3" name="ID_187E4A8ADA5C42B69E3D327213A26C01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3314065" y="21745575"/>
          <a:ext cx="4029075" cy="458597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4" name="ID_87C7678EB30A4ECDA764F531394E95A0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3314065" y="22469475"/>
          <a:ext cx="4124325" cy="54959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5" name="ID_F3CD2EECA553482B93640F3AAAE2A0D3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3314065" y="23193375"/>
          <a:ext cx="4124325" cy="54959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6" name="ID_00D06FAA367348D99432B3AABBA6890E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3314065" y="239172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7" name="ID_61E7CD0F95914365981B297C037B722A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3314065" y="17656175"/>
          <a:ext cx="6858000" cy="38576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8" name="ID_B398E6CFC23848C3906D44A6E14DFCF2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3314065" y="18380075"/>
          <a:ext cx="6858000" cy="38576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9" name="ID_7E0E2E28A8B54CD093B8B358BC4A2E06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3314065" y="19103975"/>
          <a:ext cx="6858000" cy="38576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0" name="ID_7A1351737E324751BA49CB820717164A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3314065" y="19827875"/>
          <a:ext cx="6858000" cy="38576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1" name="ID_0CD388BF0957428CBD2DA1E8421E86D2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3314065" y="20551775"/>
          <a:ext cx="6858000" cy="38576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2" name="ID_F6AAA2B8FAF34098853DD636D5274C4D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3314065" y="21275675"/>
          <a:ext cx="6858000" cy="38576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3" name="ID_2360D46F5FEC4E40A446DF110FD38A59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3314065" y="21999575"/>
          <a:ext cx="6858000" cy="38576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4" name="ID_AA1E9D64CAB642AE847CCEE65883ABFD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3314065" y="227234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5" name="ID_40D981356887427BA99E02C72D77B295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3314065" y="234473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6" name="ID_DF0F0C0D86B0459CB37ECDFD8A31EA6F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3314065" y="241712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7" name="ID_1A7ED278A3AE49B3A4E5721B1773B124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3314065" y="248951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8" name="ID_74AD8099295C4D8899E484FD13AF8F0A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3314065" y="256190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9" name="ID_620282FC19B14F3499F9ABB17398A29D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3314065" y="263429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0" name="ID_62528EB03CC649DABCB66590ACF8DE08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3314065" y="270668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1" name="ID_C4C018417CD9434F84B992D527CD36CE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3314065" y="277907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2" name="ID_3D64BA66D18B476096A5F41E64486F5D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3314065" y="285146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3" name="ID_61DEB7AB5E4B41699F72CD8B28CED85A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3314065" y="29238575"/>
          <a:ext cx="5495925" cy="4124325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<sst xmlns="http://schemas.openxmlformats.org/spreadsheetml/2006/main" count="373" uniqueCount="169">
  <si>
    <t>2025-2026 学年第 二 学期校级学风常态精准巡查（教室）记录表（第 14 周）</t>
  </si>
  <si>
    <t>星期</t>
  </si>
  <si>
    <t>巡查人员</t>
  </si>
  <si>
    <t>上课地点</t>
  </si>
  <si>
    <t>上课时间</t>
  </si>
  <si>
    <t>课堂状态图片</t>
  </si>
  <si>
    <t>学院</t>
  </si>
  <si>
    <t>班级</t>
  </si>
  <si>
    <t>课程名称</t>
  </si>
  <si>
    <t>授课教师</t>
  </si>
  <si>
    <t>辅导员</t>
  </si>
  <si>
    <t>上课人数</t>
  </si>
  <si>
    <t>旷课人数</t>
  </si>
  <si>
    <t>迟到人数</t>
  </si>
  <si>
    <t>课堂玩手机人数</t>
  </si>
  <si>
    <t>课堂睡觉人数</t>
  </si>
  <si>
    <t>课堂聊天人数</t>
  </si>
  <si>
    <t>前排缺额人数</t>
  </si>
  <si>
    <t>总分数</t>
  </si>
  <si>
    <t>学生处巡查重点反馈</t>
  </si>
  <si>
    <t>其它问题</t>
  </si>
  <si>
    <t>一</t>
  </si>
  <si>
    <t>茹雅芳
石景秀
张朋亮</t>
  </si>
  <si>
    <t>A102</t>
  </si>
  <si>
    <t>土木与安全工程学院</t>
  </si>
  <si>
    <t>24给排水1.2.3、闻天</t>
  </si>
  <si>
    <t>大学英语四</t>
  </si>
  <si>
    <t>/</t>
  </si>
  <si>
    <t>A204</t>
  </si>
  <si>
    <t>计算机与人工智能学院</t>
  </si>
  <si>
    <t>24信管12班</t>
  </si>
  <si>
    <t>信息资源组织与管理</t>
  </si>
  <si>
    <t>B303</t>
  </si>
  <si>
    <t>机械与车辆工程学院</t>
  </si>
  <si>
    <t>25机械9.10班</t>
  </si>
  <si>
    <t>数控加工技术</t>
  </si>
  <si>
    <t>B307</t>
  </si>
  <si>
    <t>24计算机1 闻天班</t>
  </si>
  <si>
    <t>网站设计与网页制作</t>
  </si>
  <si>
    <t>B404</t>
  </si>
  <si>
    <t>新能源学院</t>
  </si>
  <si>
    <t>23新能源12班</t>
  </si>
  <si>
    <t>流体机械能转化原理及技术</t>
  </si>
  <si>
    <t>B201</t>
  </si>
  <si>
    <t>24土木闻天班</t>
  </si>
  <si>
    <t>材料力学</t>
  </si>
  <si>
    <t>S205</t>
  </si>
  <si>
    <t>水利工程学院</t>
  </si>
  <si>
    <t>23水务123班</t>
  </si>
  <si>
    <t>水质模型</t>
  </si>
  <si>
    <t>A106</t>
  </si>
  <si>
    <t>24计算机23班</t>
  </si>
  <si>
    <t>计算机组成原理</t>
  </si>
  <si>
    <t>B104</t>
  </si>
  <si>
    <t>23新能源34班</t>
  </si>
  <si>
    <t>继电保护</t>
  </si>
  <si>
    <t>B204</t>
  </si>
  <si>
    <t>电气与信息工程工程</t>
  </si>
  <si>
    <t>25电气78班</t>
  </si>
  <si>
    <t>电机学</t>
  </si>
  <si>
    <t>二</t>
  </si>
  <si>
    <t>潘  越
蒋紫姻
濮楠楠</t>
  </si>
  <si>
    <t>IJ南202</t>
  </si>
  <si>
    <t>24安全</t>
  </si>
  <si>
    <t>流体力学实验</t>
  </si>
  <si>
    <t>周成颂</t>
  </si>
  <si>
    <t>姚慈航</t>
  </si>
  <si>
    <t>B406</t>
  </si>
  <si>
    <t>24给排水</t>
  </si>
  <si>
    <t>水力学</t>
  </si>
  <si>
    <t>鲍慧</t>
  </si>
  <si>
    <t>E314</t>
  </si>
  <si>
    <t>财经学院</t>
  </si>
  <si>
    <t>23财管闻天班</t>
  </si>
  <si>
    <t>ex在财务中的运用</t>
  </si>
  <si>
    <t>马克和</t>
  </si>
  <si>
    <t>裴维平</t>
  </si>
  <si>
    <t>B514</t>
  </si>
  <si>
    <t>23车辆34班</t>
  </si>
  <si>
    <t>现代压铸模设计</t>
  </si>
  <si>
    <t>钱政</t>
  </si>
  <si>
    <t>王洪超</t>
  </si>
  <si>
    <t>B403</t>
  </si>
  <si>
    <t>23机械12班</t>
  </si>
  <si>
    <t>机械制造工程学</t>
  </si>
  <si>
    <t>汪永明</t>
  </si>
  <si>
    <t>茹雅芳</t>
  </si>
  <si>
    <t>三</t>
  </si>
  <si>
    <t>姚慈航
赵芳莉
时俊杰</t>
  </si>
  <si>
    <t>23农资环1-2班</t>
  </si>
  <si>
    <t>植物生理学</t>
  </si>
  <si>
    <t>A302</t>
  </si>
  <si>
    <t>管理学院</t>
  </si>
  <si>
    <t>23人力3-4班</t>
  </si>
  <si>
    <t>社会保障学</t>
  </si>
  <si>
    <t>24计算机2-3班</t>
  </si>
  <si>
    <t>A303</t>
  </si>
  <si>
    <t>24人工智能1-3班</t>
  </si>
  <si>
    <t>大学英语</t>
  </si>
  <si>
    <t>25机械7-8班</t>
  </si>
  <si>
    <t>B305</t>
  </si>
  <si>
    <t>24电气4-5班</t>
  </si>
  <si>
    <t>数据库应用</t>
  </si>
  <si>
    <t>23新能源3-4班</t>
  </si>
  <si>
    <t>B408</t>
  </si>
  <si>
    <t>23地质1-2班</t>
  </si>
  <si>
    <t>工程地质原理</t>
  </si>
  <si>
    <t>B501</t>
  </si>
  <si>
    <t>25土木5-6班</t>
  </si>
  <si>
    <t>桥梁工程概论</t>
  </si>
  <si>
    <t>B512</t>
  </si>
  <si>
    <t>23给排水1-2班</t>
  </si>
  <si>
    <t>水质工程学二课程设计</t>
  </si>
  <si>
    <t>四</t>
  </si>
  <si>
    <t>金  桂
朱梦园
江心悦</t>
  </si>
  <si>
    <t>A108</t>
  </si>
  <si>
    <t>23工管34</t>
  </si>
  <si>
    <t>市政工程管理与实务</t>
  </si>
  <si>
    <t>王士龙</t>
  </si>
  <si>
    <t>查雨虹</t>
  </si>
  <si>
    <t>B203</t>
  </si>
  <si>
    <t>23给排水闻天班</t>
  </si>
  <si>
    <t>水质工程学</t>
  </si>
  <si>
    <t>陈颖钦</t>
  </si>
  <si>
    <t>束露露</t>
  </si>
  <si>
    <t>24电气4-5</t>
  </si>
  <si>
    <t>数据库运用</t>
  </si>
  <si>
    <t>尹佳莉</t>
  </si>
  <si>
    <t>沐钊颖</t>
  </si>
  <si>
    <t>24给排水1-3.闻天班</t>
  </si>
  <si>
    <t>水文地质</t>
  </si>
  <si>
    <t>沈露</t>
  </si>
  <si>
    <t>A515</t>
  </si>
  <si>
    <t>23能动1-4</t>
  </si>
  <si>
    <t>新能源发电技术</t>
  </si>
  <si>
    <t>邓文文</t>
  </si>
  <si>
    <t>A408</t>
  </si>
  <si>
    <t>23电气闻天班</t>
  </si>
  <si>
    <t>电力系统检测与调度自动化</t>
  </si>
  <si>
    <t>雷赛衡</t>
  </si>
  <si>
    <t>杨洋</t>
  </si>
  <si>
    <t>23安全1-3</t>
  </si>
  <si>
    <t>安全心理学</t>
  </si>
  <si>
    <t>李海丽</t>
  </si>
  <si>
    <t>五</t>
  </si>
  <si>
    <t>汪  昕
施晶晶
左镜鸥</t>
  </si>
  <si>
    <t>A103</t>
  </si>
  <si>
    <t>23自动化3、4班</t>
  </si>
  <si>
    <t>运动控制系统</t>
  </si>
  <si>
    <t>A105</t>
  </si>
  <si>
    <t>23汽服</t>
  </si>
  <si>
    <t>汽车设计</t>
  </si>
  <si>
    <t>23人智3、4班</t>
  </si>
  <si>
    <t>计算机网络</t>
  </si>
  <si>
    <t>A205</t>
  </si>
  <si>
    <t>24计算机1、2、3</t>
  </si>
  <si>
    <t>23电气1、2、3、4班</t>
  </si>
  <si>
    <t>电气制图</t>
  </si>
  <si>
    <t>23安全1、2、3班</t>
  </si>
  <si>
    <t>工程项目评估</t>
  </si>
  <si>
    <t>B103</t>
  </si>
  <si>
    <t>23给水排1、2、闻天班</t>
  </si>
  <si>
    <t>固体废弃物处理</t>
  </si>
  <si>
    <t>B105</t>
  </si>
  <si>
    <t>24给排水1、2、3班</t>
  </si>
  <si>
    <t>23地质1、2班</t>
  </si>
  <si>
    <t>地质工程监理</t>
  </si>
  <si>
    <t>24交通1、2、3班</t>
  </si>
  <si>
    <t>交通分析理论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</si>
</sst>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3" Type="http://schemas.openxmlformats.org/officeDocument/2006/relationships/image" Target="media/image42.jpeg"/><Relationship Id="rId42" Type="http://schemas.openxmlformats.org/officeDocument/2006/relationships/image" Target="media/image41.jpeg"/><Relationship Id="rId41" Type="http://schemas.openxmlformats.org/officeDocument/2006/relationships/image" Target="media/image40.jpeg"/><Relationship Id="rId40" Type="http://schemas.openxmlformats.org/officeDocument/2006/relationships/image" Target="media/image39.jpeg"/><Relationship Id="rId4" Type="http://schemas.openxmlformats.org/officeDocument/2006/relationships/image" Target="media/image3.jpeg"/><Relationship Id="rId39" Type="http://schemas.openxmlformats.org/officeDocument/2006/relationships/image" Target="media/image38.jpeg"/><Relationship Id="rId38" Type="http://schemas.openxmlformats.org/officeDocument/2006/relationships/image" Target="media/image37.jpeg"/><Relationship Id="rId37" Type="http://schemas.openxmlformats.org/officeDocument/2006/relationships/image" Target="media/image36.jpeg"/><Relationship Id="rId36" Type="http://schemas.openxmlformats.org/officeDocument/2006/relationships/image" Target="media/image35.jpeg"/><Relationship Id="rId35" Type="http://schemas.openxmlformats.org/officeDocument/2006/relationships/image" Target="media/image34.jpeg"/><Relationship Id="rId34" Type="http://schemas.openxmlformats.org/officeDocument/2006/relationships/image" Target="media/image33.jpeg"/><Relationship Id="rId33" Type="http://schemas.openxmlformats.org/officeDocument/2006/relationships/image" Target="media/image32.jpeg"/><Relationship Id="rId32" Type="http://schemas.openxmlformats.org/officeDocument/2006/relationships/image" Target="media/image31.jpeg"/><Relationship Id="rId31" Type="http://schemas.openxmlformats.org/officeDocument/2006/relationships/image" Target="media/image30.jpeg"/><Relationship Id="rId30" Type="http://schemas.openxmlformats.org/officeDocument/2006/relationships/image" Target="media/image29.jpeg"/><Relationship Id="rId3" Type="http://schemas.openxmlformats.org/officeDocument/2006/relationships/image" Target="media/image2.jpeg"/><Relationship Id="rId29" Type="http://schemas.openxmlformats.org/officeDocument/2006/relationships/image" Target="media/image28.jpeg"/><Relationship Id="rId28" Type="http://schemas.openxmlformats.org/officeDocument/2006/relationships/image" Target="media/image27.jpeg"/><Relationship Id="rId27" Type="http://schemas.openxmlformats.org/officeDocument/2006/relationships/image" Target="media/image26.jpe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jpeg"/><Relationship Id="rId16" Type="http://schemas.openxmlformats.org/officeDocument/2006/relationships/image" Target="media/image15.jpe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648447</xdr:colOff>
      <xdr:row>12</xdr:row>
      <xdr:rowOff>0</xdr:rowOff>
    </xdr:from>
    <xdr:ext cx="65" cy="172227"/>
    <xdr:sp>
      <xdr:nvSpPr>
        <xdr:cNvPr id="2" name="文本框 1"/>
        <xdr:cNvSpPr txBox="1"/>
      </xdr:nvSpPr>
      <xdr:spPr>
        <a:xfrm>
          <a:off x="13969365" y="755967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22"/>
  <sheetViews>
    <sheetView tabSelected="1" zoomScale="70" zoomScaleNormal="70" workbookViewId="0">
      <pane ySplit="2" topLeftCell="A36" activePane="bottomLeft" state="frozen"/>
      <selection/>
      <selection pane="bottomLeft" activeCell="E36" sqref="E36"/>
    </sheetView>
  </sheetViews>
  <sheetFormatPr defaultColWidth="9" defaultRowHeight="13.5"/>
  <cols>
    <col min="1" max="1" width="6.08849557522124" style="1" customWidth="1"/>
    <col min="2" max="2" width="9.36283185840708" style="1" customWidth="1"/>
    <col min="3" max="3" width="14.9115044247788" style="1" customWidth="1"/>
    <col min="4" max="4" width="15.8230088495575" style="2" customWidth="1"/>
    <col min="5" max="5" width="17.646017699115" style="1" customWidth="1"/>
    <col min="6" max="6" width="25.2743362831858" style="1" customWidth="1"/>
    <col min="7" max="7" width="31.1858407079646" style="1" customWidth="1"/>
    <col min="8" max="8" width="47.9911504424779" style="1" customWidth="1"/>
    <col min="9" max="9" width="9.63716814159292" style="1" customWidth="1"/>
    <col min="10" max="10" width="7.72566371681416" style="1" customWidth="1"/>
    <col min="11" max="11" width="11" style="1" customWidth="1"/>
    <col min="12" max="12" width="10" style="1" customWidth="1"/>
    <col min="13" max="13" width="9.72566371681416" style="1" customWidth="1"/>
    <col min="14" max="14" width="18.9115044247788" style="3" customWidth="1"/>
    <col min="15" max="15" width="13.9115044247788" style="3" customWidth="1"/>
    <col min="16" max="16" width="15.0884955752212" style="3" customWidth="1"/>
    <col min="17" max="17" width="16.0884955752212" style="3" customWidth="1"/>
    <col min="18" max="18" width="8.54867256637168" style="1" customWidth="1"/>
    <col min="19" max="19" width="27.5486725663717" style="1" customWidth="1"/>
    <col min="20" max="20" width="11" style="1" customWidth="1"/>
    <col min="21" max="16384" width="9" style="1"/>
  </cols>
  <sheetData>
    <row r="1" ht="23.25" spans="1:41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16"/>
      <c r="O1" s="16"/>
      <c r="P1" s="16"/>
      <c r="Q1" s="16"/>
      <c r="R1" s="4"/>
      <c r="S1" s="4"/>
      <c r="T1" s="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23"/>
    </row>
    <row r="2" ht="32" customHeight="1" spans="1:4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6" t="s">
        <v>18</v>
      </c>
      <c r="S2" s="6" t="s">
        <v>19</v>
      </c>
      <c r="T2" s="6" t="s">
        <v>20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24"/>
      <c r="AP2" s="25"/>
      <c r="AQ2" s="25"/>
      <c r="AR2" s="25"/>
      <c r="AS2" s="25"/>
    </row>
    <row r="3" ht="54" customHeight="1" spans="1:46">
      <c r="A3" s="8" t="s">
        <v>21</v>
      </c>
      <c r="B3" s="9" t="s">
        <v>22</v>
      </c>
      <c r="C3" s="10" t="s">
        <v>23</v>
      </c>
      <c r="D3" s="10">
        <v>46174</v>
      </c>
      <c r="E3" s="10" t="str">
        <f>_xlfn.DISPIMG("ID_4260E8D7B0A54CD786F720CB47B7BCB2",1)</f>
        <v>=DISPIMG("ID_4260E8D7B0A54CD786F720CB47B7BCB2",1)</v>
      </c>
      <c r="F3" s="10" t="s">
        <v>24</v>
      </c>
      <c r="G3" s="10" t="s">
        <v>25</v>
      </c>
      <c r="H3" s="10" t="s">
        <v>26</v>
      </c>
      <c r="I3" s="10" t="s">
        <v>27</v>
      </c>
      <c r="J3" s="10" t="s">
        <v>27</v>
      </c>
      <c r="K3" s="10" t="s">
        <v>27</v>
      </c>
      <c r="L3" s="10" t="s">
        <v>27</v>
      </c>
      <c r="M3" s="10" t="s">
        <v>27</v>
      </c>
      <c r="N3" s="13">
        <v>4</v>
      </c>
      <c r="O3" s="13">
        <v>0</v>
      </c>
      <c r="P3" s="13">
        <v>0</v>
      </c>
      <c r="Q3" s="13">
        <v>6</v>
      </c>
      <c r="R3" s="19">
        <f t="shared" ref="R3:R8" si="0">100-(N3+O3+P3+Q3)</f>
        <v>90</v>
      </c>
      <c r="S3" s="20"/>
      <c r="T3" s="8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23"/>
    </row>
    <row r="4" ht="54" customHeight="1" spans="1:46">
      <c r="A4" s="8"/>
      <c r="B4" s="11"/>
      <c r="C4" s="10" t="s">
        <v>28</v>
      </c>
      <c r="D4" s="10">
        <v>46174</v>
      </c>
      <c r="E4" s="10" t="str">
        <f>_xlfn.DISPIMG("ID_3D3BC23783F648DFB6AE46365B08E419",1)</f>
        <v>=DISPIMG("ID_3D3BC23783F648DFB6AE46365B08E419",1)</v>
      </c>
      <c r="F4" s="10" t="s">
        <v>29</v>
      </c>
      <c r="G4" s="10" t="s">
        <v>30</v>
      </c>
      <c r="H4" s="10" t="s">
        <v>31</v>
      </c>
      <c r="I4" s="10" t="s">
        <v>27</v>
      </c>
      <c r="J4" s="10" t="s">
        <v>27</v>
      </c>
      <c r="K4" s="10" t="s">
        <v>27</v>
      </c>
      <c r="L4" s="10" t="s">
        <v>27</v>
      </c>
      <c r="M4" s="10" t="s">
        <v>27</v>
      </c>
      <c r="N4" s="13">
        <v>2</v>
      </c>
      <c r="O4" s="13">
        <v>0</v>
      </c>
      <c r="P4" s="13">
        <v>0</v>
      </c>
      <c r="Q4" s="13">
        <v>5</v>
      </c>
      <c r="R4" s="19">
        <f t="shared" si="0"/>
        <v>93</v>
      </c>
      <c r="S4" s="20"/>
      <c r="T4" s="8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23"/>
    </row>
    <row r="5" ht="54" customHeight="1" spans="1:46">
      <c r="A5" s="8"/>
      <c r="B5" s="11"/>
      <c r="C5" s="10" t="s">
        <v>32</v>
      </c>
      <c r="D5" s="10">
        <v>46174</v>
      </c>
      <c r="E5" s="10" t="str">
        <f>_xlfn.DISPIMG("ID_47F26B7A9D664B1BA0FE9CCC7C9BDB5D",1)</f>
        <v>=DISPIMG("ID_47F26B7A9D664B1BA0FE9CCC7C9BDB5D",1)</v>
      </c>
      <c r="F5" s="10" t="s">
        <v>33</v>
      </c>
      <c r="G5" s="10" t="s">
        <v>34</v>
      </c>
      <c r="H5" s="10" t="s">
        <v>35</v>
      </c>
      <c r="I5" s="10" t="s">
        <v>27</v>
      </c>
      <c r="J5" s="10" t="s">
        <v>27</v>
      </c>
      <c r="K5" s="10" t="s">
        <v>27</v>
      </c>
      <c r="L5" s="10" t="s">
        <v>27</v>
      </c>
      <c r="M5" s="10" t="s">
        <v>27</v>
      </c>
      <c r="N5" s="13">
        <v>3</v>
      </c>
      <c r="O5" s="13">
        <v>0</v>
      </c>
      <c r="P5" s="13">
        <v>0</v>
      </c>
      <c r="Q5" s="13">
        <v>2</v>
      </c>
      <c r="R5" s="19">
        <f t="shared" si="0"/>
        <v>95</v>
      </c>
      <c r="S5" s="20"/>
      <c r="T5" s="8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23"/>
    </row>
    <row r="6" ht="54" customHeight="1" spans="1:46">
      <c r="A6" s="8"/>
      <c r="B6" s="11"/>
      <c r="C6" s="10" t="s">
        <v>36</v>
      </c>
      <c r="D6" s="10">
        <v>46174</v>
      </c>
      <c r="E6" s="10" t="str">
        <f>_xlfn.DISPIMG("ID_25088C799B6C48C38D98FC3C3A6C568E",1)</f>
        <v>=DISPIMG("ID_25088C799B6C48C38D98FC3C3A6C568E",1)</v>
      </c>
      <c r="F6" s="10" t="s">
        <v>29</v>
      </c>
      <c r="G6" s="10" t="s">
        <v>37</v>
      </c>
      <c r="H6" s="10" t="s">
        <v>38</v>
      </c>
      <c r="I6" s="10" t="s">
        <v>27</v>
      </c>
      <c r="J6" s="10" t="s">
        <v>27</v>
      </c>
      <c r="K6" s="10" t="s">
        <v>27</v>
      </c>
      <c r="L6" s="10" t="s">
        <v>27</v>
      </c>
      <c r="M6" s="10" t="s">
        <v>27</v>
      </c>
      <c r="N6" s="13">
        <v>3</v>
      </c>
      <c r="O6" s="13">
        <v>0</v>
      </c>
      <c r="P6" s="13">
        <v>0</v>
      </c>
      <c r="Q6" s="13">
        <v>5</v>
      </c>
      <c r="R6" s="19">
        <f t="shared" si="0"/>
        <v>92</v>
      </c>
      <c r="S6" s="20"/>
      <c r="T6" s="8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23"/>
    </row>
    <row r="7" ht="54" customHeight="1" spans="1:46">
      <c r="A7" s="8"/>
      <c r="B7" s="11"/>
      <c r="C7" s="10" t="s">
        <v>39</v>
      </c>
      <c r="D7" s="10">
        <v>46174</v>
      </c>
      <c r="E7" s="10" t="str">
        <f>_xlfn.DISPIMG("ID_F59B8CE64281475B8825A408D123C35C",1)</f>
        <v>=DISPIMG("ID_F59B8CE64281475B8825A408D123C35C",1)</v>
      </c>
      <c r="F7" s="10" t="s">
        <v>40</v>
      </c>
      <c r="G7" s="10" t="s">
        <v>41</v>
      </c>
      <c r="H7" s="10" t="s">
        <v>42</v>
      </c>
      <c r="I7" s="10" t="s">
        <v>27</v>
      </c>
      <c r="J7" s="10" t="s">
        <v>27</v>
      </c>
      <c r="K7" s="10" t="s">
        <v>27</v>
      </c>
      <c r="L7" s="10" t="s">
        <v>27</v>
      </c>
      <c r="M7" s="10" t="s">
        <v>27</v>
      </c>
      <c r="N7" s="13">
        <v>2</v>
      </c>
      <c r="O7" s="13">
        <v>0</v>
      </c>
      <c r="P7" s="13">
        <v>0</v>
      </c>
      <c r="Q7" s="13">
        <v>5</v>
      </c>
      <c r="R7" s="19">
        <f t="shared" si="0"/>
        <v>93</v>
      </c>
      <c r="S7" s="20"/>
      <c r="T7" s="8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23"/>
    </row>
    <row r="8" ht="54" customHeight="1" spans="1:46">
      <c r="A8" s="8"/>
      <c r="B8" s="11"/>
      <c r="C8" s="10" t="s">
        <v>43</v>
      </c>
      <c r="D8" s="10">
        <v>46174</v>
      </c>
      <c r="E8" s="10" t="str">
        <f>_xlfn.DISPIMG("ID_51EFDC94D56F480D8F4A6C64C04866FE",1)</f>
        <v>=DISPIMG("ID_51EFDC94D56F480D8F4A6C64C04866FE",1)</v>
      </c>
      <c r="F8" s="10" t="s">
        <v>24</v>
      </c>
      <c r="G8" s="10" t="s">
        <v>44</v>
      </c>
      <c r="H8" s="10" t="s">
        <v>45</v>
      </c>
      <c r="I8" s="10" t="s">
        <v>27</v>
      </c>
      <c r="J8" s="10" t="s">
        <v>27</v>
      </c>
      <c r="K8" s="10" t="s">
        <v>27</v>
      </c>
      <c r="L8" s="10" t="s">
        <v>27</v>
      </c>
      <c r="M8" s="10" t="s">
        <v>27</v>
      </c>
      <c r="N8" s="13">
        <v>0</v>
      </c>
      <c r="O8" s="13">
        <v>0</v>
      </c>
      <c r="P8" s="13">
        <v>0</v>
      </c>
      <c r="Q8" s="13">
        <v>4</v>
      </c>
      <c r="R8" s="19">
        <f t="shared" si="0"/>
        <v>96</v>
      </c>
      <c r="S8" s="20"/>
      <c r="T8" s="8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23"/>
    </row>
    <row r="9" ht="54" customHeight="1" spans="1:46">
      <c r="A9" s="8"/>
      <c r="B9" s="11"/>
      <c r="C9" s="10" t="s">
        <v>46</v>
      </c>
      <c r="D9" s="10">
        <v>46174</v>
      </c>
      <c r="E9" s="10" t="str">
        <f>_xlfn.DISPIMG("ID_F8DF25A221CA47C39A91FE1B285E897F",1)</f>
        <v>=DISPIMG("ID_F8DF25A221CA47C39A91FE1B285E897F",1)</v>
      </c>
      <c r="F9" s="10" t="s">
        <v>47</v>
      </c>
      <c r="G9" s="10" t="s">
        <v>48</v>
      </c>
      <c r="H9" s="10" t="s">
        <v>49</v>
      </c>
      <c r="I9" s="10" t="s">
        <v>27</v>
      </c>
      <c r="J9" s="10" t="s">
        <v>27</v>
      </c>
      <c r="K9" s="10" t="s">
        <v>27</v>
      </c>
      <c r="L9" s="10" t="s">
        <v>27</v>
      </c>
      <c r="M9" s="10" t="s">
        <v>27</v>
      </c>
      <c r="N9" s="13">
        <v>3</v>
      </c>
      <c r="O9" s="13">
        <v>0</v>
      </c>
      <c r="P9" s="13">
        <v>0</v>
      </c>
      <c r="Q9" s="13">
        <v>3</v>
      </c>
      <c r="R9" s="19">
        <f t="shared" ref="R9:R28" si="1">100-(N9+O9+P9+Q9)</f>
        <v>94</v>
      </c>
      <c r="S9" s="20"/>
      <c r="T9" s="8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23"/>
    </row>
    <row r="10" ht="54" customHeight="1" spans="1:46">
      <c r="A10" s="8"/>
      <c r="B10" s="11"/>
      <c r="C10" s="10" t="s">
        <v>50</v>
      </c>
      <c r="D10" s="10">
        <v>46174</v>
      </c>
      <c r="E10" s="10" t="str">
        <f>_xlfn.DISPIMG("ID_42231591695B41CBA2B02E8FB87E417B",1)</f>
        <v>=DISPIMG("ID_42231591695B41CBA2B02E8FB87E417B",1)</v>
      </c>
      <c r="F10" s="10" t="s">
        <v>29</v>
      </c>
      <c r="G10" s="10" t="s">
        <v>51</v>
      </c>
      <c r="H10" s="10" t="s">
        <v>52</v>
      </c>
      <c r="I10" s="10" t="s">
        <v>27</v>
      </c>
      <c r="J10" s="10" t="s">
        <v>27</v>
      </c>
      <c r="K10" s="10" t="s">
        <v>27</v>
      </c>
      <c r="L10" s="10" t="s">
        <v>27</v>
      </c>
      <c r="M10" s="10" t="s">
        <v>27</v>
      </c>
      <c r="N10" s="13">
        <v>5</v>
      </c>
      <c r="O10" s="13">
        <v>0</v>
      </c>
      <c r="P10" s="13">
        <v>0</v>
      </c>
      <c r="Q10" s="13">
        <v>0</v>
      </c>
      <c r="R10" s="19">
        <f t="shared" si="1"/>
        <v>95</v>
      </c>
      <c r="S10" s="20"/>
      <c r="T10" s="8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23"/>
    </row>
    <row r="11" ht="54" customHeight="1" spans="1:46">
      <c r="A11" s="8"/>
      <c r="B11" s="11"/>
      <c r="C11" s="10" t="s">
        <v>53</v>
      </c>
      <c r="D11" s="10">
        <v>46174</v>
      </c>
      <c r="E11" s="10" t="str">
        <f>_xlfn.DISPIMG("ID_5E8B8389A58E4C498725F6DAC6AE8F43",1)</f>
        <v>=DISPIMG("ID_5E8B8389A58E4C498725F6DAC6AE8F43",1)</v>
      </c>
      <c r="F11" s="10" t="s">
        <v>40</v>
      </c>
      <c r="G11" s="10" t="s">
        <v>54</v>
      </c>
      <c r="H11" s="10" t="s">
        <v>55</v>
      </c>
      <c r="I11" s="10" t="s">
        <v>27</v>
      </c>
      <c r="J11" s="10" t="s">
        <v>27</v>
      </c>
      <c r="K11" s="10" t="s">
        <v>27</v>
      </c>
      <c r="L11" s="10" t="s">
        <v>27</v>
      </c>
      <c r="M11" s="10" t="s">
        <v>27</v>
      </c>
      <c r="N11" s="13">
        <v>2</v>
      </c>
      <c r="O11" s="13">
        <v>0</v>
      </c>
      <c r="P11" s="13">
        <v>0</v>
      </c>
      <c r="Q11" s="13">
        <v>4</v>
      </c>
      <c r="R11" s="19">
        <f t="shared" si="1"/>
        <v>94</v>
      </c>
      <c r="S11" s="20"/>
      <c r="T11" s="8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23"/>
    </row>
    <row r="12" ht="54" customHeight="1" spans="1:46">
      <c r="A12" s="8"/>
      <c r="B12" s="11"/>
      <c r="C12" s="10" t="s">
        <v>56</v>
      </c>
      <c r="D12" s="10">
        <v>46174</v>
      </c>
      <c r="E12" s="10" t="str">
        <f>_xlfn.DISPIMG("ID_A19DACA60E954A9AABE997AAC31CE581",1)</f>
        <v>=DISPIMG("ID_A19DACA60E954A9AABE997AAC31CE581",1)</v>
      </c>
      <c r="F12" s="10" t="s">
        <v>57</v>
      </c>
      <c r="G12" s="10" t="s">
        <v>58</v>
      </c>
      <c r="H12" s="10" t="s">
        <v>59</v>
      </c>
      <c r="I12" s="10" t="s">
        <v>27</v>
      </c>
      <c r="J12" s="10" t="s">
        <v>27</v>
      </c>
      <c r="K12" s="10" t="s">
        <v>27</v>
      </c>
      <c r="L12" s="10" t="s">
        <v>27</v>
      </c>
      <c r="M12" s="10" t="s">
        <v>27</v>
      </c>
      <c r="N12" s="13">
        <v>1</v>
      </c>
      <c r="O12" s="13">
        <v>0</v>
      </c>
      <c r="P12" s="13">
        <v>0</v>
      </c>
      <c r="Q12" s="13">
        <v>6</v>
      </c>
      <c r="R12" s="19">
        <f t="shared" si="1"/>
        <v>93</v>
      </c>
      <c r="S12" s="20"/>
      <c r="T12" s="8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23"/>
    </row>
    <row r="13" ht="53" customHeight="1" spans="1:46">
      <c r="A13" s="8" t="s">
        <v>60</v>
      </c>
      <c r="B13" s="12" t="s">
        <v>61</v>
      </c>
      <c r="C13" s="10" t="s">
        <v>62</v>
      </c>
      <c r="D13" s="10">
        <v>46175</v>
      </c>
      <c r="E13" s="10" t="str">
        <f>_xlfn.DISPIMG("ID_54FDC5EC3BD24EE4985F4CCD5194B797",1)</f>
        <v>=DISPIMG("ID_54FDC5EC3BD24EE4985F4CCD5194B797",1)</v>
      </c>
      <c r="F13" s="10" t="s">
        <v>24</v>
      </c>
      <c r="G13" s="10" t="s">
        <v>63</v>
      </c>
      <c r="H13" s="10" t="s">
        <v>64</v>
      </c>
      <c r="I13" s="10" t="s">
        <v>65</v>
      </c>
      <c r="J13" s="10" t="s">
        <v>66</v>
      </c>
      <c r="K13" s="13">
        <v>22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21">
        <f t="shared" si="1"/>
        <v>100</v>
      </c>
      <c r="S13" s="22"/>
      <c r="T13" s="8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23"/>
    </row>
    <row r="14" ht="53" customHeight="1" spans="1:46">
      <c r="A14" s="8"/>
      <c r="B14" s="12"/>
      <c r="C14" s="10" t="s">
        <v>67</v>
      </c>
      <c r="D14" s="10">
        <v>46175</v>
      </c>
      <c r="E14" s="10" t="str">
        <f>_xlfn.DISPIMG("ID_187E4A8ADA5C42B69E3D327213A26C01",1)</f>
        <v>=DISPIMG("ID_187E4A8ADA5C42B69E3D327213A26C01",1)</v>
      </c>
      <c r="F14" s="10" t="s">
        <v>24</v>
      </c>
      <c r="G14" s="10" t="s">
        <v>68</v>
      </c>
      <c r="H14" s="10" t="s">
        <v>69</v>
      </c>
      <c r="I14" s="10" t="s">
        <v>70</v>
      </c>
      <c r="J14" s="10" t="s">
        <v>66</v>
      </c>
      <c r="K14" s="13">
        <v>78</v>
      </c>
      <c r="L14" s="13">
        <v>0</v>
      </c>
      <c r="M14" s="13">
        <v>0</v>
      </c>
      <c r="N14" s="13">
        <v>2</v>
      </c>
      <c r="O14" s="13">
        <v>0</v>
      </c>
      <c r="P14" s="13">
        <v>0</v>
      </c>
      <c r="Q14" s="13">
        <v>0</v>
      </c>
      <c r="R14" s="21">
        <f t="shared" si="1"/>
        <v>98</v>
      </c>
      <c r="S14" s="22"/>
      <c r="T14" s="8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23"/>
    </row>
    <row r="15" ht="53" customHeight="1" spans="1:46">
      <c r="A15" s="8"/>
      <c r="B15" s="12"/>
      <c r="C15" s="10" t="s">
        <v>71</v>
      </c>
      <c r="D15" s="10">
        <v>46175</v>
      </c>
      <c r="E15" s="10" t="str">
        <f>_xlfn.DISPIMG("ID_87C7678EB30A4ECDA764F531394E95A0",1)</f>
        <v>=DISPIMG("ID_87C7678EB30A4ECDA764F531394E95A0",1)</v>
      </c>
      <c r="F15" s="10" t="s">
        <v>72</v>
      </c>
      <c r="G15" s="10" t="s">
        <v>73</v>
      </c>
      <c r="H15" s="10" t="s">
        <v>74</v>
      </c>
      <c r="I15" s="10" t="s">
        <v>75</v>
      </c>
      <c r="J15" s="10" t="s">
        <v>76</v>
      </c>
      <c r="K15" s="13">
        <v>36</v>
      </c>
      <c r="L15" s="13">
        <v>0</v>
      </c>
      <c r="M15" s="13">
        <v>0</v>
      </c>
      <c r="N15" s="13">
        <v>0</v>
      </c>
      <c r="O15" s="13">
        <v>0</v>
      </c>
      <c r="P15" s="13">
        <v>2</v>
      </c>
      <c r="Q15" s="13">
        <v>9</v>
      </c>
      <c r="R15" s="21">
        <f t="shared" si="1"/>
        <v>89</v>
      </c>
      <c r="S15" s="22"/>
      <c r="T15" s="8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23"/>
    </row>
    <row r="16" ht="53" customHeight="1" spans="1:46">
      <c r="A16" s="8"/>
      <c r="B16" s="12"/>
      <c r="C16" s="10" t="s">
        <v>77</v>
      </c>
      <c r="D16" s="10">
        <v>46175</v>
      </c>
      <c r="E16" s="10" t="str">
        <f>_xlfn.DISPIMG("ID_F3CD2EECA553482B93640F3AAAE2A0D3",1)</f>
        <v>=DISPIMG("ID_F3CD2EECA553482B93640F3AAAE2A0D3",1)</v>
      </c>
      <c r="F16" s="10" t="s">
        <v>33</v>
      </c>
      <c r="G16" s="10" t="s">
        <v>78</v>
      </c>
      <c r="H16" s="10" t="s">
        <v>79</v>
      </c>
      <c r="I16" s="10" t="s">
        <v>80</v>
      </c>
      <c r="J16" s="10" t="s">
        <v>81</v>
      </c>
      <c r="K16" s="13">
        <v>55</v>
      </c>
      <c r="L16" s="13">
        <v>0</v>
      </c>
      <c r="M16" s="13">
        <v>0</v>
      </c>
      <c r="N16" s="13">
        <v>0</v>
      </c>
      <c r="O16" s="13">
        <v>0</v>
      </c>
      <c r="P16" s="13">
        <v>2</v>
      </c>
      <c r="Q16" s="13">
        <v>2</v>
      </c>
      <c r="R16" s="21">
        <f t="shared" si="1"/>
        <v>96</v>
      </c>
      <c r="S16" s="22"/>
      <c r="T16" s="8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23"/>
    </row>
    <row r="17" ht="53" customHeight="1" spans="1:46">
      <c r="A17" s="8"/>
      <c r="B17" s="12"/>
      <c r="C17" s="10" t="s">
        <v>82</v>
      </c>
      <c r="D17" s="10">
        <v>46175</v>
      </c>
      <c r="E17" s="10" t="str">
        <f>_xlfn.DISPIMG("ID_00D06FAA367348D99432B3AABBA6890E",1)</f>
        <v>=DISPIMG("ID_00D06FAA367348D99432B3AABBA6890E",1)</v>
      </c>
      <c r="F17" s="10" t="s">
        <v>33</v>
      </c>
      <c r="G17" s="10" t="s">
        <v>83</v>
      </c>
      <c r="H17" s="10" t="s">
        <v>84</v>
      </c>
      <c r="I17" s="10" t="s">
        <v>85</v>
      </c>
      <c r="J17" s="10" t="s">
        <v>86</v>
      </c>
      <c r="K17" s="13">
        <v>65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21">
        <f t="shared" si="1"/>
        <v>100</v>
      </c>
      <c r="S17" s="22"/>
      <c r="T17" s="8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23"/>
    </row>
    <row r="18" ht="53" customHeight="1" spans="1:46">
      <c r="A18" s="8" t="s">
        <v>87</v>
      </c>
      <c r="B18" s="12" t="s">
        <v>88</v>
      </c>
      <c r="C18" s="10" t="s">
        <v>50</v>
      </c>
      <c r="D18" s="10">
        <v>46176</v>
      </c>
      <c r="E18" s="10" t="str">
        <f>_xlfn.DISPIMG("ID_EDC2E9A034D64FADB07ECEA65BFB2800",1)</f>
        <v>=DISPIMG("ID_EDC2E9A034D64FADB07ECEA65BFB2800",1)</v>
      </c>
      <c r="F18" s="10" t="s">
        <v>47</v>
      </c>
      <c r="G18" s="10" t="s">
        <v>89</v>
      </c>
      <c r="H18" s="10" t="s">
        <v>90</v>
      </c>
      <c r="I18" s="10" t="s">
        <v>27</v>
      </c>
      <c r="J18" s="10" t="s">
        <v>27</v>
      </c>
      <c r="K18" s="10" t="s">
        <v>27</v>
      </c>
      <c r="L18" s="10" t="s">
        <v>27</v>
      </c>
      <c r="M18" s="10" t="s">
        <v>27</v>
      </c>
      <c r="N18" s="13">
        <v>6</v>
      </c>
      <c r="O18" s="13">
        <v>0</v>
      </c>
      <c r="P18" s="13">
        <v>0</v>
      </c>
      <c r="Q18" s="13">
        <v>2</v>
      </c>
      <c r="R18" s="21">
        <f t="shared" si="1"/>
        <v>92</v>
      </c>
      <c r="S18" s="22"/>
      <c r="T18" s="8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23"/>
    </row>
    <row r="19" ht="53" customHeight="1" spans="1:46">
      <c r="A19" s="8"/>
      <c r="B19" s="12"/>
      <c r="C19" s="10" t="s">
        <v>91</v>
      </c>
      <c r="D19" s="10">
        <v>46176</v>
      </c>
      <c r="E19" s="10" t="str">
        <f>_xlfn.DISPIMG("ID_5C9A4588C8EC46269623B71B5545453E",1)</f>
        <v>=DISPIMG("ID_5C9A4588C8EC46269623B71B5545453E",1)</v>
      </c>
      <c r="F19" s="10" t="s">
        <v>92</v>
      </c>
      <c r="G19" s="10" t="s">
        <v>93</v>
      </c>
      <c r="H19" s="10" t="s">
        <v>94</v>
      </c>
      <c r="I19" s="10" t="s">
        <v>27</v>
      </c>
      <c r="J19" s="10" t="s">
        <v>27</v>
      </c>
      <c r="K19" s="10" t="s">
        <v>27</v>
      </c>
      <c r="L19" s="10" t="s">
        <v>27</v>
      </c>
      <c r="M19" s="10" t="s">
        <v>27</v>
      </c>
      <c r="N19" s="13">
        <v>4</v>
      </c>
      <c r="O19" s="13">
        <v>0</v>
      </c>
      <c r="P19" s="13">
        <v>0</v>
      </c>
      <c r="Q19" s="13">
        <v>2</v>
      </c>
      <c r="R19" s="21">
        <f t="shared" si="1"/>
        <v>94</v>
      </c>
      <c r="S19" s="22"/>
      <c r="T19" s="8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23"/>
    </row>
    <row r="20" ht="53" customHeight="1" spans="1:46">
      <c r="A20" s="8"/>
      <c r="B20" s="12"/>
      <c r="C20" s="10" t="s">
        <v>53</v>
      </c>
      <c r="D20" s="10">
        <v>46176</v>
      </c>
      <c r="E20" s="10" t="str">
        <f>_xlfn.DISPIMG("ID_AC0A443D70304C2A9335E6BBC2D04B32",1)</f>
        <v>=DISPIMG("ID_AC0A443D70304C2A9335E6BBC2D04B32",1)</v>
      </c>
      <c r="F20" s="10" t="s">
        <v>29</v>
      </c>
      <c r="G20" s="10" t="s">
        <v>95</v>
      </c>
      <c r="H20" s="10" t="s">
        <v>38</v>
      </c>
      <c r="I20" s="10" t="s">
        <v>27</v>
      </c>
      <c r="J20" s="10" t="s">
        <v>27</v>
      </c>
      <c r="K20" s="10" t="s">
        <v>27</v>
      </c>
      <c r="L20" s="10" t="s">
        <v>27</v>
      </c>
      <c r="M20" s="10" t="s">
        <v>27</v>
      </c>
      <c r="N20" s="13">
        <v>4</v>
      </c>
      <c r="O20" s="13">
        <v>0</v>
      </c>
      <c r="P20" s="13">
        <v>0</v>
      </c>
      <c r="Q20" s="13">
        <v>2</v>
      </c>
      <c r="R20" s="21">
        <f t="shared" si="1"/>
        <v>94</v>
      </c>
      <c r="S20" s="22"/>
      <c r="T20" s="8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23"/>
    </row>
    <row r="21" ht="53" customHeight="1" spans="1:46">
      <c r="A21" s="8"/>
      <c r="B21" s="12"/>
      <c r="C21" s="10" t="s">
        <v>96</v>
      </c>
      <c r="D21" s="10">
        <v>46176</v>
      </c>
      <c r="E21" s="10" t="str">
        <f>_xlfn.DISPIMG("ID_97962F71F5EF48EBACF8115A39247E2E",1)</f>
        <v>=DISPIMG("ID_97962F71F5EF48EBACF8115A39247E2E",1)</v>
      </c>
      <c r="F21" s="10" t="s">
        <v>29</v>
      </c>
      <c r="G21" s="10" t="s">
        <v>97</v>
      </c>
      <c r="H21" s="10" t="s">
        <v>98</v>
      </c>
      <c r="I21" s="10" t="s">
        <v>27</v>
      </c>
      <c r="J21" s="10" t="s">
        <v>27</v>
      </c>
      <c r="K21" s="10" t="s">
        <v>27</v>
      </c>
      <c r="L21" s="10" t="s">
        <v>27</v>
      </c>
      <c r="M21" s="10" t="s">
        <v>27</v>
      </c>
      <c r="N21" s="13">
        <v>4</v>
      </c>
      <c r="O21" s="13">
        <v>0</v>
      </c>
      <c r="P21" s="13">
        <v>0</v>
      </c>
      <c r="Q21" s="13">
        <v>4</v>
      </c>
      <c r="R21" s="21">
        <f t="shared" si="1"/>
        <v>92</v>
      </c>
      <c r="S21" s="22"/>
      <c r="T21" s="8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23"/>
    </row>
    <row r="22" ht="53" customHeight="1" spans="1:46">
      <c r="A22" s="8"/>
      <c r="B22" s="12"/>
      <c r="C22" s="10" t="s">
        <v>32</v>
      </c>
      <c r="D22" s="10">
        <v>46176</v>
      </c>
      <c r="E22" s="10" t="str">
        <f>_xlfn.DISPIMG("ID_62A0F58CAF6F40DB83FA341BD0871D12",1)</f>
        <v>=DISPIMG("ID_62A0F58CAF6F40DB83FA341BD0871D12",1)</v>
      </c>
      <c r="F22" s="10" t="s">
        <v>33</v>
      </c>
      <c r="G22" s="10" t="s">
        <v>99</v>
      </c>
      <c r="H22" s="10" t="s">
        <v>35</v>
      </c>
      <c r="I22" s="10" t="s">
        <v>27</v>
      </c>
      <c r="J22" s="10" t="s">
        <v>27</v>
      </c>
      <c r="K22" s="10" t="s">
        <v>27</v>
      </c>
      <c r="L22" s="10" t="s">
        <v>27</v>
      </c>
      <c r="M22" s="10" t="s">
        <v>27</v>
      </c>
      <c r="N22" s="13">
        <v>4</v>
      </c>
      <c r="O22" s="13">
        <v>0</v>
      </c>
      <c r="P22" s="13">
        <v>0</v>
      </c>
      <c r="Q22" s="13">
        <v>4</v>
      </c>
      <c r="R22" s="21">
        <f t="shared" si="1"/>
        <v>92</v>
      </c>
      <c r="S22" s="22"/>
      <c r="T22" s="8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23"/>
    </row>
    <row r="23" ht="53" customHeight="1" spans="1:46">
      <c r="A23" s="8"/>
      <c r="B23" s="12"/>
      <c r="C23" s="10" t="s">
        <v>100</v>
      </c>
      <c r="D23" s="10">
        <v>46176</v>
      </c>
      <c r="E23" s="10" t="str">
        <f>_xlfn.DISPIMG("ID_AF8255CB009A4DD8B18557BCF2D0B142",1)</f>
        <v>=DISPIMG("ID_AF8255CB009A4DD8B18557BCF2D0B142",1)</v>
      </c>
      <c r="F23" s="10" t="s">
        <v>57</v>
      </c>
      <c r="G23" s="10" t="s">
        <v>101</v>
      </c>
      <c r="H23" s="10" t="s">
        <v>102</v>
      </c>
      <c r="I23" s="10" t="s">
        <v>27</v>
      </c>
      <c r="J23" s="10" t="s">
        <v>27</v>
      </c>
      <c r="K23" s="10" t="s">
        <v>27</v>
      </c>
      <c r="L23" s="10" t="s">
        <v>27</v>
      </c>
      <c r="M23" s="10" t="s">
        <v>27</v>
      </c>
      <c r="N23" s="13">
        <v>4</v>
      </c>
      <c r="O23" s="13">
        <v>0</v>
      </c>
      <c r="P23" s="13">
        <v>0</v>
      </c>
      <c r="Q23" s="13">
        <v>4</v>
      </c>
      <c r="R23" s="21">
        <f t="shared" si="1"/>
        <v>92</v>
      </c>
      <c r="S23" s="22"/>
      <c r="T23" s="8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23"/>
    </row>
    <row r="24" ht="53" customHeight="1" spans="1:46">
      <c r="A24" s="8"/>
      <c r="B24" s="12"/>
      <c r="C24" s="10" t="s">
        <v>39</v>
      </c>
      <c r="D24" s="10">
        <v>46176</v>
      </c>
      <c r="E24" s="10" t="str">
        <f>_xlfn.DISPIMG("ID_76AD43F5D79A4474B6C58F7A9FA2B4D1",1)</f>
        <v>=DISPIMG("ID_76AD43F5D79A4474B6C58F7A9FA2B4D1",1)</v>
      </c>
      <c r="F24" s="10" t="s">
        <v>40</v>
      </c>
      <c r="G24" s="10" t="s">
        <v>103</v>
      </c>
      <c r="H24" s="10" t="s">
        <v>42</v>
      </c>
      <c r="I24" s="10" t="s">
        <v>27</v>
      </c>
      <c r="J24" s="10" t="s">
        <v>27</v>
      </c>
      <c r="K24" s="10" t="s">
        <v>27</v>
      </c>
      <c r="L24" s="10" t="s">
        <v>27</v>
      </c>
      <c r="M24" s="10" t="s">
        <v>27</v>
      </c>
      <c r="N24" s="13">
        <v>4</v>
      </c>
      <c r="O24" s="13">
        <v>0</v>
      </c>
      <c r="P24" s="13">
        <v>0</v>
      </c>
      <c r="Q24" s="13">
        <v>4</v>
      </c>
      <c r="R24" s="21">
        <f t="shared" ref="R24:R35" si="2">100-(N24+O24+P24+Q24)</f>
        <v>92</v>
      </c>
      <c r="S24" s="22"/>
      <c r="T24" s="8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23"/>
    </row>
    <row r="25" ht="53" customHeight="1" spans="1:46">
      <c r="A25" s="8"/>
      <c r="B25" s="12"/>
      <c r="C25" s="10" t="s">
        <v>104</v>
      </c>
      <c r="D25" s="10">
        <v>46176</v>
      </c>
      <c r="E25" s="10" t="str">
        <f>_xlfn.DISPIMG("ID_144F7A183D9A45EA8594F771B5E77AFD",1)</f>
        <v>=DISPIMG("ID_144F7A183D9A45EA8594F771B5E77AFD",1)</v>
      </c>
      <c r="F25" s="10" t="s">
        <v>24</v>
      </c>
      <c r="G25" s="10" t="s">
        <v>105</v>
      </c>
      <c r="H25" s="10" t="s">
        <v>106</v>
      </c>
      <c r="I25" s="10" t="s">
        <v>27</v>
      </c>
      <c r="J25" s="10" t="s">
        <v>27</v>
      </c>
      <c r="K25" s="10" t="s">
        <v>27</v>
      </c>
      <c r="L25" s="10" t="s">
        <v>27</v>
      </c>
      <c r="M25" s="10" t="s">
        <v>27</v>
      </c>
      <c r="N25" s="13">
        <v>4</v>
      </c>
      <c r="O25" s="13">
        <v>0</v>
      </c>
      <c r="P25" s="13">
        <v>0</v>
      </c>
      <c r="Q25" s="13">
        <v>4</v>
      </c>
      <c r="R25" s="21">
        <f t="shared" si="2"/>
        <v>92</v>
      </c>
      <c r="S25" s="22"/>
      <c r="T25" s="8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23"/>
    </row>
    <row r="26" ht="53" customHeight="1" spans="1:46">
      <c r="A26" s="8"/>
      <c r="B26" s="12"/>
      <c r="C26" s="10" t="s">
        <v>107</v>
      </c>
      <c r="D26" s="10">
        <v>46176</v>
      </c>
      <c r="E26" s="10" t="str">
        <f>_xlfn.DISPIMG("ID_4E0CE0DBFCBD43C0AEA42A9A6CCC0589",1)</f>
        <v>=DISPIMG("ID_4E0CE0DBFCBD43C0AEA42A9A6CCC0589",1)</v>
      </c>
      <c r="F26" s="10" t="s">
        <v>24</v>
      </c>
      <c r="G26" s="10" t="s">
        <v>108</v>
      </c>
      <c r="H26" s="10" t="s">
        <v>109</v>
      </c>
      <c r="I26" s="10" t="s">
        <v>27</v>
      </c>
      <c r="J26" s="10" t="s">
        <v>27</v>
      </c>
      <c r="K26" s="10" t="s">
        <v>27</v>
      </c>
      <c r="L26" s="10" t="s">
        <v>27</v>
      </c>
      <c r="M26" s="10" t="s">
        <v>27</v>
      </c>
      <c r="N26" s="13">
        <v>4</v>
      </c>
      <c r="O26" s="13">
        <v>0</v>
      </c>
      <c r="P26" s="13">
        <v>0</v>
      </c>
      <c r="Q26" s="13">
        <v>2</v>
      </c>
      <c r="R26" s="21">
        <f t="shared" si="2"/>
        <v>94</v>
      </c>
      <c r="S26" s="22"/>
      <c r="T26" s="8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23"/>
    </row>
    <row r="27" ht="53" customHeight="1" spans="1:46">
      <c r="A27" s="8"/>
      <c r="B27" s="12"/>
      <c r="C27" s="10" t="s">
        <v>110</v>
      </c>
      <c r="D27" s="10">
        <v>46176</v>
      </c>
      <c r="E27" s="10" t="str">
        <f>_xlfn.DISPIMG("ID_98A01675F99747E99CFEC50D93D7797D",1)</f>
        <v>=DISPIMG("ID_98A01675F99747E99CFEC50D93D7797D",1)</v>
      </c>
      <c r="F27" s="10" t="s">
        <v>24</v>
      </c>
      <c r="G27" s="10" t="s">
        <v>111</v>
      </c>
      <c r="H27" s="10" t="s">
        <v>112</v>
      </c>
      <c r="I27" s="10" t="s">
        <v>27</v>
      </c>
      <c r="J27" s="10" t="s">
        <v>27</v>
      </c>
      <c r="K27" s="10" t="s">
        <v>27</v>
      </c>
      <c r="L27" s="10" t="s">
        <v>27</v>
      </c>
      <c r="M27" s="10" t="s">
        <v>27</v>
      </c>
      <c r="N27" s="13">
        <v>4</v>
      </c>
      <c r="O27" s="13">
        <v>0</v>
      </c>
      <c r="P27" s="13">
        <v>0</v>
      </c>
      <c r="Q27" s="13">
        <v>4</v>
      </c>
      <c r="R27" s="21">
        <f t="shared" si="2"/>
        <v>92</v>
      </c>
      <c r="S27" s="22"/>
      <c r="T27" s="8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23"/>
    </row>
    <row r="28" ht="57" customHeight="1" spans="1:55">
      <c r="A28" s="8" t="s">
        <v>113</v>
      </c>
      <c r="B28" s="12" t="s">
        <v>114</v>
      </c>
      <c r="C28" s="10" t="s">
        <v>115</v>
      </c>
      <c r="D28" s="10">
        <v>46177</v>
      </c>
      <c r="E28" s="10" t="str">
        <f>_xlfn.DISPIMG("ID_61E7CD0F95914365981B297C037B722A",1)</f>
        <v>=DISPIMG("ID_61E7CD0F95914365981B297C037B722A",1)</v>
      </c>
      <c r="F28" s="13" t="s">
        <v>92</v>
      </c>
      <c r="G28" s="13" t="s">
        <v>116</v>
      </c>
      <c r="H28" s="13" t="s">
        <v>117</v>
      </c>
      <c r="I28" s="13" t="s">
        <v>118</v>
      </c>
      <c r="J28" s="13" t="s">
        <v>119</v>
      </c>
      <c r="K28" s="13">
        <v>71</v>
      </c>
      <c r="L28" s="13">
        <v>0</v>
      </c>
      <c r="M28" s="13">
        <v>0</v>
      </c>
      <c r="N28" s="13">
        <v>4</v>
      </c>
      <c r="O28" s="13">
        <v>2</v>
      </c>
      <c r="P28" s="13">
        <v>4</v>
      </c>
      <c r="Q28" s="13">
        <v>2</v>
      </c>
      <c r="R28" s="21">
        <f t="shared" si="2"/>
        <v>88</v>
      </c>
      <c r="S28" s="22"/>
      <c r="T28" s="8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23"/>
    </row>
    <row r="29" ht="57" customHeight="1" spans="1:55">
      <c r="A29" s="8"/>
      <c r="B29" s="12"/>
      <c r="C29" s="10" t="s">
        <v>120</v>
      </c>
      <c r="D29" s="10">
        <v>46177</v>
      </c>
      <c r="E29" s="10" t="str">
        <f>_xlfn.DISPIMG("ID_B398E6CFC23848C3906D44A6E14DFCF2",1)</f>
        <v>=DISPIMG("ID_B398E6CFC23848C3906D44A6E14DFCF2",1)</v>
      </c>
      <c r="F29" s="13" t="s">
        <v>47</v>
      </c>
      <c r="G29" s="13" t="s">
        <v>121</v>
      </c>
      <c r="H29" s="13" t="s">
        <v>122</v>
      </c>
      <c r="I29" s="13" t="s">
        <v>123</v>
      </c>
      <c r="J29" s="13" t="s">
        <v>124</v>
      </c>
      <c r="K29" s="13">
        <v>20</v>
      </c>
      <c r="L29" s="13">
        <v>0</v>
      </c>
      <c r="M29" s="13">
        <v>0</v>
      </c>
      <c r="N29" s="13">
        <v>5</v>
      </c>
      <c r="O29" s="13">
        <v>0</v>
      </c>
      <c r="P29" s="13">
        <v>0</v>
      </c>
      <c r="Q29" s="13">
        <v>5</v>
      </c>
      <c r="R29" s="21">
        <f t="shared" si="2"/>
        <v>90</v>
      </c>
      <c r="S29" s="22"/>
      <c r="T29" s="8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23"/>
    </row>
    <row r="30" ht="57" customHeight="1" spans="1:55">
      <c r="A30" s="8"/>
      <c r="B30" s="12"/>
      <c r="C30" s="10" t="s">
        <v>100</v>
      </c>
      <c r="D30" s="10">
        <v>46177</v>
      </c>
      <c r="E30" s="10" t="str">
        <f>_xlfn.DISPIMG("ID_7E0E2E28A8B54CD093B8B358BC4A2E06",1)</f>
        <v>=DISPIMG("ID_7E0E2E28A8B54CD093B8B358BC4A2E06",1)</v>
      </c>
      <c r="F30" s="13" t="s">
        <v>57</v>
      </c>
      <c r="G30" s="13" t="s">
        <v>125</v>
      </c>
      <c r="H30" s="13" t="s">
        <v>126</v>
      </c>
      <c r="I30" s="13" t="s">
        <v>127</v>
      </c>
      <c r="J30" s="13" t="s">
        <v>128</v>
      </c>
      <c r="K30" s="13">
        <v>43</v>
      </c>
      <c r="L30" s="13">
        <v>0</v>
      </c>
      <c r="M30" s="13">
        <v>0</v>
      </c>
      <c r="N30" s="13">
        <v>4</v>
      </c>
      <c r="O30" s="13">
        <v>0</v>
      </c>
      <c r="P30" s="13">
        <v>4</v>
      </c>
      <c r="Q30" s="13">
        <v>5</v>
      </c>
      <c r="R30" s="21">
        <f t="shared" si="2"/>
        <v>87</v>
      </c>
      <c r="S30" s="22"/>
      <c r="T30" s="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23"/>
    </row>
    <row r="31" ht="57" customHeight="1" spans="1:55">
      <c r="A31" s="8"/>
      <c r="B31" s="12"/>
      <c r="C31" s="10" t="s">
        <v>67</v>
      </c>
      <c r="D31" s="10">
        <v>46177</v>
      </c>
      <c r="E31" s="10" t="str">
        <f>_xlfn.DISPIMG("ID_7A1351737E324751BA49CB820717164A",1)</f>
        <v>=DISPIMG("ID_7A1351737E324751BA49CB820717164A",1)</v>
      </c>
      <c r="F31" s="13" t="s">
        <v>47</v>
      </c>
      <c r="G31" s="13" t="s">
        <v>129</v>
      </c>
      <c r="H31" s="13" t="s">
        <v>130</v>
      </c>
      <c r="I31" s="13" t="s">
        <v>131</v>
      </c>
      <c r="J31" s="13" t="s">
        <v>124</v>
      </c>
      <c r="K31" s="13">
        <v>66</v>
      </c>
      <c r="L31" s="13">
        <v>0</v>
      </c>
      <c r="M31" s="13">
        <v>1</v>
      </c>
      <c r="N31" s="13">
        <v>10</v>
      </c>
      <c r="O31" s="13">
        <v>3</v>
      </c>
      <c r="P31" s="13">
        <v>2</v>
      </c>
      <c r="Q31" s="13">
        <v>1</v>
      </c>
      <c r="R31" s="21">
        <f t="shared" si="2"/>
        <v>84</v>
      </c>
      <c r="S31" s="22"/>
      <c r="T31" s="8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23"/>
    </row>
    <row r="32" ht="57" customHeight="1" spans="1:55">
      <c r="A32" s="8"/>
      <c r="B32" s="12"/>
      <c r="C32" s="10" t="s">
        <v>132</v>
      </c>
      <c r="D32" s="10">
        <v>46177</v>
      </c>
      <c r="E32" s="10" t="str">
        <f>_xlfn.DISPIMG("ID_0CD388BF0957428CBD2DA1E8421E86D2",1)</f>
        <v>=DISPIMG("ID_0CD388BF0957428CBD2DA1E8421E86D2",1)</v>
      </c>
      <c r="F32" s="13" t="s">
        <v>40</v>
      </c>
      <c r="G32" s="13" t="s">
        <v>133</v>
      </c>
      <c r="H32" s="13" t="s">
        <v>134</v>
      </c>
      <c r="I32" s="13" t="s">
        <v>135</v>
      </c>
      <c r="J32" s="13" t="s">
        <v>81</v>
      </c>
      <c r="K32" s="13">
        <v>35</v>
      </c>
      <c r="L32" s="13">
        <v>0</v>
      </c>
      <c r="M32" s="13">
        <v>0</v>
      </c>
      <c r="N32" s="13">
        <v>13</v>
      </c>
      <c r="O32" s="13">
        <v>1</v>
      </c>
      <c r="P32" s="13">
        <v>0</v>
      </c>
      <c r="Q32" s="13">
        <v>5</v>
      </c>
      <c r="R32" s="21">
        <f t="shared" si="2"/>
        <v>81</v>
      </c>
      <c r="S32" s="22"/>
      <c r="T32" s="8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23"/>
    </row>
    <row r="33" ht="57" customHeight="1" spans="1:55">
      <c r="A33" s="8"/>
      <c r="B33" s="12"/>
      <c r="C33" s="10" t="s">
        <v>136</v>
      </c>
      <c r="D33" s="10">
        <v>46177</v>
      </c>
      <c r="E33" s="10" t="str">
        <f>_xlfn.DISPIMG("ID_F6AAA2B8FAF34098853DD636D5274C4D",1)</f>
        <v>=DISPIMG("ID_F6AAA2B8FAF34098853DD636D5274C4D",1)</v>
      </c>
      <c r="F33" s="13" t="s">
        <v>57</v>
      </c>
      <c r="G33" s="13" t="s">
        <v>137</v>
      </c>
      <c r="H33" s="13" t="s">
        <v>138</v>
      </c>
      <c r="I33" s="13" t="s">
        <v>139</v>
      </c>
      <c r="J33" s="13" t="s">
        <v>140</v>
      </c>
      <c r="K33" s="13">
        <v>18</v>
      </c>
      <c r="L33" s="13">
        <v>0</v>
      </c>
      <c r="M33" s="13">
        <v>0</v>
      </c>
      <c r="N33" s="13">
        <v>5</v>
      </c>
      <c r="O33" s="13">
        <v>0</v>
      </c>
      <c r="P33" s="13">
        <v>1</v>
      </c>
      <c r="Q33" s="13">
        <v>8</v>
      </c>
      <c r="R33" s="21">
        <f t="shared" si="2"/>
        <v>86</v>
      </c>
      <c r="S33" s="22"/>
      <c r="T33" s="8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23"/>
    </row>
    <row r="34" ht="57" customHeight="1" spans="1:55">
      <c r="A34" s="8"/>
      <c r="B34" s="12"/>
      <c r="C34" s="10" t="s">
        <v>96</v>
      </c>
      <c r="D34" s="10">
        <v>46177</v>
      </c>
      <c r="E34" s="10" t="str">
        <f>_xlfn.DISPIMG("ID_2360D46F5FEC4E40A446DF110FD38A59",1)</f>
        <v>=DISPIMG("ID_2360D46F5FEC4E40A446DF110FD38A59",1)</v>
      </c>
      <c r="F34" s="13" t="s">
        <v>24</v>
      </c>
      <c r="G34" s="13" t="s">
        <v>141</v>
      </c>
      <c r="H34" s="13" t="s">
        <v>142</v>
      </c>
      <c r="I34" s="13" t="s">
        <v>143</v>
      </c>
      <c r="J34" s="13" t="s">
        <v>124</v>
      </c>
      <c r="K34" s="13">
        <v>63</v>
      </c>
      <c r="L34" s="13">
        <v>0</v>
      </c>
      <c r="M34" s="13">
        <v>0</v>
      </c>
      <c r="N34" s="13">
        <v>3</v>
      </c>
      <c r="O34" s="13">
        <v>2</v>
      </c>
      <c r="P34" s="13">
        <v>0</v>
      </c>
      <c r="Q34" s="13">
        <v>2</v>
      </c>
      <c r="R34" s="21">
        <f t="shared" si="2"/>
        <v>93</v>
      </c>
      <c r="S34" s="22"/>
      <c r="T34" s="8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23"/>
    </row>
    <row r="35" ht="57" customHeight="1" spans="1:55">
      <c r="A35" s="8" t="s">
        <v>144</v>
      </c>
      <c r="B35" s="12" t="s">
        <v>145</v>
      </c>
      <c r="C35" s="10" t="s">
        <v>146</v>
      </c>
      <c r="D35" s="10">
        <v>46178</v>
      </c>
      <c r="E35" s="10" t="str">
        <f>_xlfn.DISPIMG("ID_AA1E9D64CAB642AE847CCEE65883ABFD",1)</f>
        <v>=DISPIMG("ID_AA1E9D64CAB642AE847CCEE65883ABFD",1)</v>
      </c>
      <c r="F35" s="13" t="s">
        <v>57</v>
      </c>
      <c r="G35" s="13" t="s">
        <v>147</v>
      </c>
      <c r="H35" s="13" t="s">
        <v>148</v>
      </c>
      <c r="I35" s="10" t="s">
        <v>27</v>
      </c>
      <c r="J35" s="10" t="s">
        <v>27</v>
      </c>
      <c r="K35" s="10" t="s">
        <v>27</v>
      </c>
      <c r="L35" s="10" t="s">
        <v>27</v>
      </c>
      <c r="M35" s="10" t="s">
        <v>27</v>
      </c>
      <c r="N35" s="13">
        <v>5</v>
      </c>
      <c r="O35" s="13">
        <v>0</v>
      </c>
      <c r="P35" s="13">
        <v>0</v>
      </c>
      <c r="Q35" s="13">
        <v>6</v>
      </c>
      <c r="R35" s="22">
        <f t="shared" si="2"/>
        <v>89</v>
      </c>
      <c r="S35" s="22"/>
      <c r="T35" s="8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23"/>
    </row>
    <row r="36" ht="57" customHeight="1" spans="1:55">
      <c r="A36" s="8"/>
      <c r="B36" s="12"/>
      <c r="C36" s="10" t="s">
        <v>149</v>
      </c>
      <c r="D36" s="10">
        <v>46178</v>
      </c>
      <c r="E36" s="10" t="str">
        <f>_xlfn.DISPIMG("ID_40D981356887427BA99E02C72D77B295",1)</f>
        <v>=DISPIMG("ID_40D981356887427BA99E02C72D77B295",1)</v>
      </c>
      <c r="F36" s="13" t="s">
        <v>33</v>
      </c>
      <c r="G36" s="13" t="s">
        <v>150</v>
      </c>
      <c r="H36" s="13" t="s">
        <v>151</v>
      </c>
      <c r="I36" s="10" t="s">
        <v>27</v>
      </c>
      <c r="J36" s="10" t="s">
        <v>27</v>
      </c>
      <c r="K36" s="10" t="s">
        <v>27</v>
      </c>
      <c r="L36" s="10" t="s">
        <v>27</v>
      </c>
      <c r="M36" s="10" t="s">
        <v>27</v>
      </c>
      <c r="N36" s="13">
        <v>5</v>
      </c>
      <c r="O36" s="13">
        <v>0</v>
      </c>
      <c r="P36" s="13">
        <v>0</v>
      </c>
      <c r="Q36" s="13">
        <v>10</v>
      </c>
      <c r="R36" s="22">
        <f t="shared" ref="R36:R44" si="3">100-(N36+O36+P36+Q36)</f>
        <v>85</v>
      </c>
      <c r="S36" s="22"/>
      <c r="T36" s="8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23"/>
    </row>
    <row r="37" ht="57" customHeight="1" spans="1:55">
      <c r="A37" s="8"/>
      <c r="B37" s="12"/>
      <c r="C37" s="10" t="s">
        <v>50</v>
      </c>
      <c r="D37" s="10">
        <v>46178</v>
      </c>
      <c r="E37" s="10" t="str">
        <f>_xlfn.DISPIMG("ID_DF0F0C0D86B0459CB37ECDFD8A31EA6F",1)</f>
        <v>=DISPIMG("ID_DF0F0C0D86B0459CB37ECDFD8A31EA6F",1)</v>
      </c>
      <c r="F37" s="13" t="s">
        <v>29</v>
      </c>
      <c r="G37" s="13" t="s">
        <v>152</v>
      </c>
      <c r="H37" s="13" t="s">
        <v>153</v>
      </c>
      <c r="I37" s="10" t="s">
        <v>27</v>
      </c>
      <c r="J37" s="10" t="s">
        <v>27</v>
      </c>
      <c r="K37" s="10" t="s">
        <v>27</v>
      </c>
      <c r="L37" s="10" t="s">
        <v>27</v>
      </c>
      <c r="M37" s="10" t="s">
        <v>27</v>
      </c>
      <c r="N37" s="13">
        <v>6</v>
      </c>
      <c r="O37" s="13">
        <v>1</v>
      </c>
      <c r="P37" s="13">
        <v>0</v>
      </c>
      <c r="Q37" s="13">
        <v>6</v>
      </c>
      <c r="R37" s="22">
        <f t="shared" si="3"/>
        <v>87</v>
      </c>
      <c r="S37" s="22"/>
      <c r="T37" s="8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23"/>
    </row>
    <row r="38" ht="57" customHeight="1" spans="1:55">
      <c r="A38" s="8"/>
      <c r="B38" s="12"/>
      <c r="C38" s="10" t="s">
        <v>154</v>
      </c>
      <c r="D38" s="10">
        <v>46178</v>
      </c>
      <c r="E38" s="10" t="str">
        <f>_xlfn.DISPIMG("ID_1A7ED278A3AE49B3A4E5721B1773B124",1)</f>
        <v>=DISPIMG("ID_1A7ED278A3AE49B3A4E5721B1773B124",1)</v>
      </c>
      <c r="F38" s="13" t="s">
        <v>29</v>
      </c>
      <c r="G38" s="13" t="s">
        <v>155</v>
      </c>
      <c r="H38" s="13" t="s">
        <v>26</v>
      </c>
      <c r="I38" s="10" t="s">
        <v>27</v>
      </c>
      <c r="J38" s="10" t="s">
        <v>27</v>
      </c>
      <c r="K38" s="10" t="s">
        <v>27</v>
      </c>
      <c r="L38" s="10" t="s">
        <v>27</v>
      </c>
      <c r="M38" s="10" t="s">
        <v>27</v>
      </c>
      <c r="N38" s="13">
        <v>5</v>
      </c>
      <c r="O38" s="13">
        <v>0</v>
      </c>
      <c r="P38" s="13">
        <v>0</v>
      </c>
      <c r="Q38" s="13">
        <v>10</v>
      </c>
      <c r="R38" s="22">
        <f t="shared" si="3"/>
        <v>85</v>
      </c>
      <c r="S38" s="22"/>
      <c r="T38" s="8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23"/>
    </row>
    <row r="39" ht="57" customHeight="1" spans="1:55">
      <c r="A39" s="8"/>
      <c r="B39" s="12"/>
      <c r="C39" s="10" t="s">
        <v>91</v>
      </c>
      <c r="D39" s="10">
        <v>46178</v>
      </c>
      <c r="E39" s="10" t="str">
        <f>_xlfn.DISPIMG("ID_74AD8099295C4D8899E484FD13AF8F0A",1)</f>
        <v>=DISPIMG("ID_74AD8099295C4D8899E484FD13AF8F0A",1)</v>
      </c>
      <c r="F39" s="13" t="s">
        <v>57</v>
      </c>
      <c r="G39" s="13" t="s">
        <v>156</v>
      </c>
      <c r="H39" s="13" t="s">
        <v>157</v>
      </c>
      <c r="I39" s="10" t="s">
        <v>27</v>
      </c>
      <c r="J39" s="10" t="s">
        <v>27</v>
      </c>
      <c r="K39" s="10" t="s">
        <v>27</v>
      </c>
      <c r="L39" s="10" t="s">
        <v>27</v>
      </c>
      <c r="M39" s="10" t="s">
        <v>27</v>
      </c>
      <c r="N39" s="13">
        <v>5</v>
      </c>
      <c r="O39" s="13">
        <v>0</v>
      </c>
      <c r="P39" s="13">
        <v>0</v>
      </c>
      <c r="Q39" s="13">
        <v>0</v>
      </c>
      <c r="R39" s="22">
        <f t="shared" si="3"/>
        <v>95</v>
      </c>
      <c r="S39" s="22"/>
      <c r="T39" s="8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23"/>
    </row>
    <row r="40" ht="57" customHeight="1" spans="1:55">
      <c r="A40" s="8"/>
      <c r="B40" s="12"/>
      <c r="C40" s="10" t="s">
        <v>115</v>
      </c>
      <c r="D40" s="10">
        <v>46178</v>
      </c>
      <c r="E40" s="10" t="str">
        <f>_xlfn.DISPIMG("ID_620282FC19B14F3499F9ABB17398A29D",1)</f>
        <v>=DISPIMG("ID_620282FC19B14F3499F9ABB17398A29D",1)</v>
      </c>
      <c r="F40" s="13" t="s">
        <v>24</v>
      </c>
      <c r="G40" s="13" t="s">
        <v>158</v>
      </c>
      <c r="H40" s="13" t="s">
        <v>159</v>
      </c>
      <c r="I40" s="10" t="s">
        <v>27</v>
      </c>
      <c r="J40" s="10" t="s">
        <v>27</v>
      </c>
      <c r="K40" s="10" t="s">
        <v>27</v>
      </c>
      <c r="L40" s="10" t="s">
        <v>27</v>
      </c>
      <c r="M40" s="10" t="s">
        <v>27</v>
      </c>
      <c r="N40" s="13">
        <v>6</v>
      </c>
      <c r="O40" s="13">
        <v>0</v>
      </c>
      <c r="P40" s="13">
        <v>0</v>
      </c>
      <c r="Q40" s="13">
        <v>8</v>
      </c>
      <c r="R40" s="22">
        <f t="shared" si="3"/>
        <v>86</v>
      </c>
      <c r="S40" s="22"/>
      <c r="T40" s="8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23"/>
    </row>
    <row r="41" ht="57" customHeight="1" spans="1:55">
      <c r="A41" s="8"/>
      <c r="B41" s="12"/>
      <c r="C41" s="10" t="s">
        <v>160</v>
      </c>
      <c r="D41" s="10">
        <v>46178</v>
      </c>
      <c r="E41" s="10" t="str">
        <f>_xlfn.DISPIMG("ID_62528EB03CC649DABCB66590ACF8DE08",1)</f>
        <v>=DISPIMG("ID_62528EB03CC649DABCB66590ACF8DE08",1)</v>
      </c>
      <c r="F41" s="13" t="s">
        <v>24</v>
      </c>
      <c r="G41" s="13" t="s">
        <v>161</v>
      </c>
      <c r="H41" s="13" t="s">
        <v>162</v>
      </c>
      <c r="I41" s="10" t="s">
        <v>27</v>
      </c>
      <c r="J41" s="10" t="s">
        <v>27</v>
      </c>
      <c r="K41" s="10" t="s">
        <v>27</v>
      </c>
      <c r="L41" s="10" t="s">
        <v>27</v>
      </c>
      <c r="M41" s="10" t="s">
        <v>27</v>
      </c>
      <c r="N41" s="13">
        <v>6</v>
      </c>
      <c r="O41" s="13">
        <v>0</v>
      </c>
      <c r="P41" s="13">
        <v>0</v>
      </c>
      <c r="Q41" s="13">
        <v>8</v>
      </c>
      <c r="R41" s="22">
        <f t="shared" si="3"/>
        <v>86</v>
      </c>
      <c r="S41" s="22"/>
      <c r="T41" s="8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23"/>
    </row>
    <row r="42" ht="57" customHeight="1" spans="1:55">
      <c r="A42" s="8"/>
      <c r="B42" s="12"/>
      <c r="C42" s="10" t="s">
        <v>163</v>
      </c>
      <c r="D42" s="10">
        <v>46178</v>
      </c>
      <c r="E42" s="10" t="str">
        <f>_xlfn.DISPIMG("ID_C4C018417CD9434F84B992D527CD36CE",1)</f>
        <v>=DISPIMG("ID_C4C018417CD9434F84B992D527CD36CE",1)</v>
      </c>
      <c r="F42" s="13" t="s">
        <v>24</v>
      </c>
      <c r="G42" s="13" t="s">
        <v>164</v>
      </c>
      <c r="H42" s="13" t="s">
        <v>69</v>
      </c>
      <c r="I42" s="10" t="s">
        <v>27</v>
      </c>
      <c r="J42" s="10" t="s">
        <v>27</v>
      </c>
      <c r="K42" s="10" t="s">
        <v>27</v>
      </c>
      <c r="L42" s="10" t="s">
        <v>27</v>
      </c>
      <c r="M42" s="10" t="s">
        <v>27</v>
      </c>
      <c r="N42" s="13">
        <v>4</v>
      </c>
      <c r="O42" s="13">
        <v>0</v>
      </c>
      <c r="P42" s="13">
        <v>0</v>
      </c>
      <c r="Q42" s="13">
        <v>0</v>
      </c>
      <c r="R42" s="22">
        <f t="shared" si="3"/>
        <v>96</v>
      </c>
      <c r="S42" s="22"/>
      <c r="T42" s="8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23"/>
    </row>
    <row r="43" ht="57" customHeight="1" spans="1:55">
      <c r="A43" s="8"/>
      <c r="B43" s="12"/>
      <c r="C43" s="10" t="s">
        <v>120</v>
      </c>
      <c r="D43" s="10">
        <v>46178</v>
      </c>
      <c r="E43" s="10" t="str">
        <f>_xlfn.DISPIMG("ID_3D64BA66D18B476096A5F41E64486F5D",1)</f>
        <v>=DISPIMG("ID_3D64BA66D18B476096A5F41E64486F5D",1)</v>
      </c>
      <c r="F43" s="13" t="s">
        <v>24</v>
      </c>
      <c r="G43" s="13" t="s">
        <v>165</v>
      </c>
      <c r="H43" s="13" t="s">
        <v>166</v>
      </c>
      <c r="I43" s="10" t="s">
        <v>27</v>
      </c>
      <c r="J43" s="10" t="s">
        <v>27</v>
      </c>
      <c r="K43" s="10" t="s">
        <v>27</v>
      </c>
      <c r="L43" s="10" t="s">
        <v>27</v>
      </c>
      <c r="M43" s="10" t="s">
        <v>27</v>
      </c>
      <c r="N43" s="13">
        <v>7</v>
      </c>
      <c r="O43" s="13">
        <v>0</v>
      </c>
      <c r="P43" s="13">
        <v>0</v>
      </c>
      <c r="Q43" s="13">
        <v>8</v>
      </c>
      <c r="R43" s="22">
        <f t="shared" si="3"/>
        <v>85</v>
      </c>
      <c r="S43" s="22"/>
      <c r="T43" s="8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23"/>
    </row>
    <row r="44" ht="57" customHeight="1" spans="1:55">
      <c r="A44" s="8"/>
      <c r="B44" s="12"/>
      <c r="C44" s="10" t="s">
        <v>32</v>
      </c>
      <c r="D44" s="10">
        <v>46178</v>
      </c>
      <c r="E44" s="10" t="str">
        <f>_xlfn.DISPIMG("ID_61DEB7AB5E4B41699F72CD8B28CED85A",1)</f>
        <v>=DISPIMG("ID_61DEB7AB5E4B41699F72CD8B28CED85A",1)</v>
      </c>
      <c r="F44" s="13" t="s">
        <v>24</v>
      </c>
      <c r="G44" s="13" t="s">
        <v>167</v>
      </c>
      <c r="H44" s="13" t="s">
        <v>168</v>
      </c>
      <c r="I44" s="10" t="s">
        <v>27</v>
      </c>
      <c r="J44" s="10" t="s">
        <v>27</v>
      </c>
      <c r="K44" s="10" t="s">
        <v>27</v>
      </c>
      <c r="L44" s="10" t="s">
        <v>27</v>
      </c>
      <c r="M44" s="10" t="s">
        <v>27</v>
      </c>
      <c r="N44" s="13">
        <v>5</v>
      </c>
      <c r="O44" s="13">
        <v>0</v>
      </c>
      <c r="P44" s="13">
        <v>0</v>
      </c>
      <c r="Q44" s="13">
        <v>12</v>
      </c>
      <c r="R44" s="22">
        <f t="shared" si="3"/>
        <v>83</v>
      </c>
      <c r="S44" s="22"/>
      <c r="T44" s="8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23"/>
    </row>
    <row r="45" spans="1:53">
      <c r="A45" s="14"/>
      <c r="B45" s="14"/>
      <c r="C45" s="14"/>
      <c r="D45" s="15"/>
      <c r="E45" s="14"/>
      <c r="F45" s="14"/>
      <c r="G45" s="14"/>
      <c r="H45" s="14"/>
      <c r="I45" s="14"/>
      <c r="J45" s="14"/>
      <c r="K45" s="14"/>
      <c r="L45" s="14"/>
      <c r="M45" s="14"/>
      <c r="N45" s="18"/>
      <c r="O45" s="18"/>
      <c r="P45" s="18"/>
      <c r="Q45" s="18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>
      <c r="A46" s="14"/>
      <c r="B46" s="14"/>
      <c r="C46" s="14"/>
      <c r="D46" s="15"/>
      <c r="E46" s="14"/>
      <c r="F46" s="14"/>
      <c r="G46" s="14"/>
      <c r="H46" s="14"/>
      <c r="I46" s="14"/>
      <c r="J46" s="14"/>
      <c r="K46" s="14"/>
      <c r="L46" s="14"/>
      <c r="M46" s="14"/>
      <c r="N46" s="18"/>
      <c r="O46" s="18"/>
      <c r="P46" s="18"/>
      <c r="Q46" s="18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>
      <c r="A47" s="14"/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8"/>
      <c r="O47" s="18"/>
      <c r="P47" s="18"/>
      <c r="Q47" s="18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>
      <c r="A48" s="14"/>
      <c r="B48" s="14"/>
      <c r="C48" s="14"/>
      <c r="D48" s="15"/>
      <c r="E48" s="14"/>
      <c r="F48" s="14"/>
      <c r="G48" s="14"/>
      <c r="H48" s="14"/>
      <c r="I48" s="14"/>
      <c r="J48" s="14"/>
      <c r="K48" s="14"/>
      <c r="L48" s="14"/>
      <c r="M48" s="14"/>
      <c r="N48" s="18"/>
      <c r="O48" s="18"/>
      <c r="P48" s="18"/>
      <c r="Q48" s="18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>
      <c r="A49" s="14"/>
      <c r="B49" s="14"/>
      <c r="C49" s="14"/>
      <c r="D49" s="15"/>
      <c r="E49" s="14"/>
      <c r="F49" s="14"/>
      <c r="G49" s="14"/>
      <c r="H49" s="14"/>
      <c r="I49" s="14"/>
      <c r="J49" s="14"/>
      <c r="K49" s="14"/>
      <c r="L49" s="14"/>
      <c r="M49" s="14"/>
      <c r="N49" s="18"/>
      <c r="O49" s="18"/>
      <c r="P49" s="18"/>
      <c r="Q49" s="18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>
      <c r="A50" s="14"/>
      <c r="B50" s="14"/>
      <c r="C50" s="14"/>
      <c r="D50" s="15"/>
      <c r="E50" s="14"/>
      <c r="F50" s="14"/>
      <c r="G50" s="14"/>
      <c r="H50" s="14"/>
      <c r="I50" s="14"/>
      <c r="J50" s="14"/>
      <c r="K50" s="14"/>
      <c r="L50" s="14"/>
      <c r="M50" s="14"/>
      <c r="N50" s="18"/>
      <c r="O50" s="18"/>
      <c r="P50" s="18"/>
      <c r="Q50" s="18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>
      <c r="A51" s="14"/>
      <c r="B51" s="14"/>
      <c r="C51" s="14"/>
      <c r="D51" s="15"/>
      <c r="E51" s="14"/>
      <c r="F51" s="14"/>
      <c r="G51" s="14"/>
      <c r="H51" s="14"/>
      <c r="I51" s="14"/>
      <c r="J51" s="14"/>
      <c r="K51" s="14"/>
      <c r="L51" s="14"/>
      <c r="M51" s="14"/>
      <c r="N51" s="18"/>
      <c r="O51" s="18"/>
      <c r="P51" s="18"/>
      <c r="Q51" s="18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>
      <c r="A52" s="14"/>
      <c r="B52" s="14"/>
      <c r="C52" s="14"/>
      <c r="D52" s="15"/>
      <c r="E52" s="14"/>
      <c r="F52" s="14"/>
      <c r="G52" s="14"/>
      <c r="H52" s="14"/>
      <c r="I52" s="14"/>
      <c r="J52" s="14"/>
      <c r="K52" s="14"/>
      <c r="L52" s="14"/>
      <c r="M52" s="14"/>
      <c r="N52" s="18"/>
      <c r="O52" s="18"/>
      <c r="P52" s="18"/>
      <c r="Q52" s="18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>
      <c r="A53" s="14"/>
      <c r="B53" s="14"/>
      <c r="C53" s="14"/>
      <c r="D53" s="15"/>
      <c r="E53" s="14"/>
      <c r="F53" s="14"/>
      <c r="G53" s="14"/>
      <c r="H53" s="14"/>
      <c r="I53" s="14"/>
      <c r="J53" s="14"/>
      <c r="K53" s="14"/>
      <c r="L53" s="14"/>
      <c r="M53" s="14"/>
      <c r="N53" s="18"/>
      <c r="O53" s="18"/>
      <c r="P53" s="18"/>
      <c r="Q53" s="18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>
      <c r="A54" s="14"/>
      <c r="B54" s="14"/>
      <c r="C54" s="14"/>
      <c r="D54" s="15"/>
      <c r="E54" s="14"/>
      <c r="F54" s="14"/>
      <c r="G54" s="14"/>
      <c r="H54" s="14"/>
      <c r="I54" s="14"/>
      <c r="J54" s="14"/>
      <c r="K54" s="14"/>
      <c r="L54" s="14"/>
      <c r="M54" s="14"/>
      <c r="N54" s="18"/>
      <c r="O54" s="18"/>
      <c r="P54" s="18"/>
      <c r="Q54" s="18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>
      <c r="A55" s="14"/>
      <c r="B55" s="14"/>
      <c r="C55" s="14"/>
      <c r="D55" s="15"/>
      <c r="E55" s="14"/>
      <c r="F55" s="14"/>
      <c r="G55" s="14"/>
      <c r="H55" s="14"/>
      <c r="I55" s="14"/>
      <c r="J55" s="14"/>
      <c r="K55" s="14"/>
      <c r="L55" s="14"/>
      <c r="M55" s="14"/>
      <c r="N55" s="18"/>
      <c r="O55" s="18"/>
      <c r="P55" s="18"/>
      <c r="Q55" s="18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1:53">
      <c r="A56" s="14"/>
      <c r="B56" s="14"/>
      <c r="C56" s="14"/>
      <c r="D56" s="15"/>
      <c r="E56" s="14"/>
      <c r="F56" s="14"/>
      <c r="G56" s="14"/>
      <c r="H56" s="14"/>
      <c r="I56" s="14"/>
      <c r="J56" s="14"/>
      <c r="K56" s="14"/>
      <c r="L56" s="14"/>
      <c r="M56" s="14"/>
      <c r="N56" s="18"/>
      <c r="O56" s="18"/>
      <c r="P56" s="18"/>
      <c r="Q56" s="18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>
      <c r="A57" s="14"/>
      <c r="B57" s="14"/>
      <c r="C57" s="14"/>
      <c r="D57" s="15"/>
      <c r="E57" s="14"/>
      <c r="F57" s="14"/>
      <c r="G57" s="14"/>
      <c r="H57" s="14"/>
      <c r="I57" s="14"/>
      <c r="J57" s="14"/>
      <c r="K57" s="14"/>
      <c r="L57" s="14"/>
      <c r="M57" s="14"/>
      <c r="N57" s="18"/>
      <c r="O57" s="18"/>
      <c r="P57" s="18"/>
      <c r="Q57" s="18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</row>
    <row r="58" spans="1:53">
      <c r="A58" s="14"/>
      <c r="B58" s="14"/>
      <c r="C58" s="14"/>
      <c r="D58" s="15"/>
      <c r="E58" s="14"/>
      <c r="F58" s="14"/>
      <c r="G58" s="14"/>
      <c r="H58" s="14"/>
      <c r="I58" s="14"/>
      <c r="J58" s="14"/>
      <c r="K58" s="14"/>
      <c r="L58" s="14"/>
      <c r="M58" s="14"/>
      <c r="N58" s="18"/>
      <c r="O58" s="18"/>
      <c r="P58" s="18"/>
      <c r="Q58" s="18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  <row r="59" spans="1:53">
      <c r="A59" s="14"/>
      <c r="B59" s="14"/>
      <c r="C59" s="14"/>
      <c r="D59" s="15"/>
      <c r="E59" s="14"/>
      <c r="F59" s="14"/>
      <c r="G59" s="14"/>
      <c r="H59" s="14"/>
      <c r="I59" s="14"/>
      <c r="J59" s="14"/>
      <c r="K59" s="14"/>
      <c r="L59" s="14"/>
      <c r="M59" s="14"/>
      <c r="N59" s="18"/>
      <c r="O59" s="18"/>
      <c r="P59" s="18"/>
      <c r="Q59" s="18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>
      <c r="A60" s="14"/>
      <c r="B60" s="14"/>
      <c r="C60" s="14"/>
      <c r="D60" s="15"/>
      <c r="E60" s="14"/>
      <c r="F60" s="14"/>
      <c r="G60" s="14"/>
      <c r="H60" s="14"/>
      <c r="I60" s="14"/>
      <c r="J60" s="14"/>
      <c r="K60" s="14"/>
      <c r="L60" s="14"/>
      <c r="M60" s="14"/>
      <c r="N60" s="18"/>
      <c r="O60" s="18"/>
      <c r="P60" s="18"/>
      <c r="Q60" s="18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</row>
    <row r="61" spans="1:53">
      <c r="A61" s="14"/>
      <c r="B61" s="14"/>
      <c r="C61" s="14"/>
      <c r="D61" s="15"/>
      <c r="E61" s="14"/>
      <c r="F61" s="14"/>
      <c r="G61" s="14"/>
      <c r="H61" s="14"/>
      <c r="I61" s="14"/>
      <c r="J61" s="14"/>
      <c r="K61" s="14"/>
      <c r="L61" s="14"/>
      <c r="M61" s="14"/>
      <c r="N61" s="18"/>
      <c r="O61" s="18"/>
      <c r="P61" s="18"/>
      <c r="Q61" s="18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</row>
    <row r="62" spans="1:53">
      <c r="A62" s="14"/>
      <c r="B62" s="14"/>
      <c r="C62" s="14"/>
      <c r="D62" s="15"/>
      <c r="E62" s="14"/>
      <c r="F62" s="14"/>
      <c r="G62" s="14"/>
      <c r="H62" s="14"/>
      <c r="I62" s="14"/>
      <c r="J62" s="14"/>
      <c r="K62" s="14"/>
      <c r="L62" s="14"/>
      <c r="M62" s="14"/>
      <c r="N62" s="18"/>
      <c r="O62" s="18"/>
      <c r="P62" s="18"/>
      <c r="Q62" s="18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</row>
    <row r="63" spans="1:53">
      <c r="A63" s="14"/>
      <c r="B63" s="14"/>
      <c r="C63" s="14"/>
      <c r="D63" s="15"/>
      <c r="E63" s="14"/>
      <c r="F63" s="14"/>
      <c r="G63" s="14"/>
      <c r="H63" s="14"/>
      <c r="I63" s="14"/>
      <c r="J63" s="14"/>
      <c r="K63" s="14"/>
      <c r="L63" s="14"/>
      <c r="M63" s="14"/>
      <c r="N63" s="18"/>
      <c r="O63" s="18"/>
      <c r="P63" s="18"/>
      <c r="Q63" s="18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spans="1:53">
      <c r="A64" s="14"/>
      <c r="B64" s="14"/>
      <c r="C64" s="14"/>
      <c r="D64" s="15"/>
      <c r="E64" s="14"/>
      <c r="F64" s="14"/>
      <c r="G64" s="14"/>
      <c r="H64" s="14"/>
      <c r="I64" s="14"/>
      <c r="J64" s="14"/>
      <c r="K64" s="14"/>
      <c r="L64" s="14"/>
      <c r="M64" s="14"/>
      <c r="N64" s="18"/>
      <c r="O64" s="18"/>
      <c r="P64" s="18"/>
      <c r="Q64" s="18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</row>
    <row r="65" spans="1:53">
      <c r="A65" s="14"/>
      <c r="B65" s="14"/>
      <c r="C65" s="14"/>
      <c r="D65" s="15"/>
      <c r="E65" s="14"/>
      <c r="F65" s="14"/>
      <c r="G65" s="14"/>
      <c r="H65" s="14"/>
      <c r="I65" s="14"/>
      <c r="J65" s="14"/>
      <c r="K65" s="14"/>
      <c r="L65" s="14"/>
      <c r="M65" s="14"/>
      <c r="N65" s="18"/>
      <c r="O65" s="18"/>
      <c r="P65" s="18"/>
      <c r="Q65" s="18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</row>
    <row r="66" spans="1:53">
      <c r="A66" s="14"/>
      <c r="B66" s="14"/>
      <c r="C66" s="14"/>
      <c r="D66" s="15"/>
      <c r="E66" s="14"/>
      <c r="F66" s="14"/>
      <c r="G66" s="14"/>
      <c r="H66" s="14"/>
      <c r="I66" s="14"/>
      <c r="J66" s="14"/>
      <c r="K66" s="14"/>
      <c r="L66" s="14"/>
      <c r="M66" s="14"/>
      <c r="N66" s="18"/>
      <c r="O66" s="18"/>
      <c r="P66" s="18"/>
      <c r="Q66" s="18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</row>
    <row r="67" spans="1:53">
      <c r="A67" s="14"/>
      <c r="B67" s="14"/>
      <c r="C67" s="14"/>
      <c r="D67" s="15"/>
      <c r="E67" s="14"/>
      <c r="F67" s="14"/>
      <c r="G67" s="14"/>
      <c r="H67" s="14"/>
      <c r="I67" s="14"/>
      <c r="J67" s="14"/>
      <c r="K67" s="14"/>
      <c r="L67" s="14"/>
      <c r="M67" s="14"/>
      <c r="N67" s="18"/>
      <c r="O67" s="18"/>
      <c r="P67" s="18"/>
      <c r="Q67" s="18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</row>
    <row r="68" spans="1:53">
      <c r="A68" s="14"/>
      <c r="B68" s="14"/>
      <c r="C68" s="14"/>
      <c r="D68" s="15"/>
      <c r="E68" s="14"/>
      <c r="F68" s="14"/>
      <c r="G68" s="14"/>
      <c r="H68" s="14"/>
      <c r="I68" s="14"/>
      <c r="J68" s="14"/>
      <c r="K68" s="14"/>
      <c r="L68" s="14"/>
      <c r="M68" s="14"/>
      <c r="N68" s="18"/>
      <c r="O68" s="18"/>
      <c r="P68" s="18"/>
      <c r="Q68" s="18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</row>
    <row r="69" spans="1:53">
      <c r="A69" s="14"/>
      <c r="B69" s="14"/>
      <c r="C69" s="14"/>
      <c r="D69" s="15"/>
      <c r="E69" s="14"/>
      <c r="F69" s="14"/>
      <c r="G69" s="14"/>
      <c r="H69" s="14"/>
      <c r="I69" s="14"/>
      <c r="J69" s="14"/>
      <c r="K69" s="14"/>
      <c r="L69" s="14"/>
      <c r="M69" s="14"/>
      <c r="N69" s="18"/>
      <c r="O69" s="18"/>
      <c r="P69" s="18"/>
      <c r="Q69" s="18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</row>
    <row r="70" spans="1:53">
      <c r="A70" s="14"/>
      <c r="B70" s="14"/>
      <c r="C70" s="14"/>
      <c r="D70" s="15"/>
      <c r="E70" s="14"/>
      <c r="F70" s="14"/>
      <c r="G70" s="14"/>
      <c r="H70" s="14"/>
      <c r="I70" s="14"/>
      <c r="J70" s="14"/>
      <c r="K70" s="14"/>
      <c r="L70" s="14"/>
      <c r="M70" s="14"/>
      <c r="N70" s="18"/>
      <c r="O70" s="18"/>
      <c r="P70" s="18"/>
      <c r="Q70" s="18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</row>
    <row r="71" spans="1:53">
      <c r="A71" s="14"/>
      <c r="B71" s="14"/>
      <c r="C71" s="14"/>
      <c r="D71" s="15"/>
      <c r="E71" s="14"/>
      <c r="F71" s="14"/>
      <c r="G71" s="14"/>
      <c r="H71" s="14"/>
      <c r="I71" s="14"/>
      <c r="J71" s="14"/>
      <c r="K71" s="14"/>
      <c r="L71" s="14"/>
      <c r="M71" s="14"/>
      <c r="N71" s="18"/>
      <c r="O71" s="18"/>
      <c r="P71" s="18"/>
      <c r="Q71" s="18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</row>
    <row r="72" spans="1:53">
      <c r="A72" s="14"/>
      <c r="B72" s="14"/>
      <c r="C72" s="14"/>
      <c r="D72" s="15"/>
      <c r="E72" s="14"/>
      <c r="F72" s="14"/>
      <c r="G72" s="14"/>
      <c r="H72" s="14"/>
      <c r="I72" s="14"/>
      <c r="J72" s="14"/>
      <c r="K72" s="14"/>
      <c r="L72" s="14"/>
      <c r="M72" s="14"/>
      <c r="N72" s="18"/>
      <c r="O72" s="18"/>
      <c r="P72" s="18"/>
      <c r="Q72" s="18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</row>
    <row r="73" spans="1:53">
      <c r="A73" s="14"/>
      <c r="B73" s="14"/>
      <c r="C73" s="14"/>
      <c r="D73" s="15"/>
      <c r="E73" s="14"/>
      <c r="F73" s="14"/>
      <c r="G73" s="14"/>
      <c r="H73" s="14"/>
      <c r="I73" s="14"/>
      <c r="J73" s="14"/>
      <c r="K73" s="14"/>
      <c r="L73" s="14"/>
      <c r="M73" s="14"/>
      <c r="N73" s="18"/>
      <c r="O73" s="18"/>
      <c r="P73" s="18"/>
      <c r="Q73" s="18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</row>
    <row r="74" spans="1:53">
      <c r="A74" s="14"/>
      <c r="B74" s="14"/>
      <c r="C74" s="14"/>
      <c r="D74" s="15"/>
      <c r="E74" s="14"/>
      <c r="F74" s="14"/>
      <c r="G74" s="14"/>
      <c r="H74" s="14"/>
      <c r="I74" s="14"/>
      <c r="J74" s="14"/>
      <c r="K74" s="14"/>
      <c r="L74" s="14"/>
      <c r="M74" s="14"/>
      <c r="N74" s="18"/>
      <c r="O74" s="18"/>
      <c r="P74" s="18"/>
      <c r="Q74" s="18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</row>
    <row r="75" spans="1:53">
      <c r="A75" s="14"/>
      <c r="B75" s="14"/>
      <c r="C75" s="14"/>
      <c r="D75" s="15"/>
      <c r="E75" s="14"/>
      <c r="F75" s="14"/>
      <c r="G75" s="14"/>
      <c r="H75" s="14"/>
      <c r="I75" s="14"/>
      <c r="J75" s="14"/>
      <c r="K75" s="14"/>
      <c r="L75" s="14"/>
      <c r="M75" s="14"/>
      <c r="N75" s="18"/>
      <c r="O75" s="18"/>
      <c r="P75" s="18"/>
      <c r="Q75" s="18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</row>
    <row r="76" spans="1:53">
      <c r="A76" s="14"/>
      <c r="B76" s="14"/>
      <c r="C76" s="14"/>
      <c r="D76" s="15"/>
      <c r="E76" s="14"/>
      <c r="F76" s="14"/>
      <c r="G76" s="14"/>
      <c r="H76" s="14"/>
      <c r="I76" s="14"/>
      <c r="J76" s="14"/>
      <c r="K76" s="14"/>
      <c r="L76" s="14"/>
      <c r="M76" s="14"/>
      <c r="N76" s="18"/>
      <c r="O76" s="18"/>
      <c r="P76" s="18"/>
      <c r="Q76" s="18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</row>
    <row r="77" spans="1:53">
      <c r="A77" s="14"/>
      <c r="B77" s="14"/>
      <c r="C77" s="14"/>
      <c r="D77" s="15"/>
      <c r="E77" s="14"/>
      <c r="F77" s="14"/>
      <c r="G77" s="14"/>
      <c r="H77" s="14"/>
      <c r="I77" s="14"/>
      <c r="J77" s="14"/>
      <c r="K77" s="14"/>
      <c r="L77" s="14"/>
      <c r="M77" s="14"/>
      <c r="N77" s="18"/>
      <c r="O77" s="18"/>
      <c r="P77" s="18"/>
      <c r="Q77" s="18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</row>
    <row r="78" spans="1:53">
      <c r="A78" s="14"/>
      <c r="B78" s="14"/>
      <c r="C78" s="14"/>
      <c r="D78" s="15"/>
      <c r="E78" s="14"/>
      <c r="F78" s="14"/>
      <c r="G78" s="14"/>
      <c r="H78" s="14"/>
      <c r="I78" s="14"/>
      <c r="J78" s="14"/>
      <c r="K78" s="14"/>
      <c r="L78" s="14"/>
      <c r="M78" s="14"/>
      <c r="N78" s="18"/>
      <c r="O78" s="18"/>
      <c r="P78" s="18"/>
      <c r="Q78" s="18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</row>
    <row r="79" spans="1:53">
      <c r="A79" s="14"/>
      <c r="B79" s="14"/>
      <c r="C79" s="14"/>
      <c r="D79" s="15"/>
      <c r="E79" s="14"/>
      <c r="F79" s="14"/>
      <c r="G79" s="14"/>
      <c r="H79" s="14"/>
      <c r="I79" s="14"/>
      <c r="J79" s="14"/>
      <c r="K79" s="14"/>
      <c r="L79" s="14"/>
      <c r="M79" s="14"/>
      <c r="N79" s="18"/>
      <c r="O79" s="18"/>
      <c r="P79" s="18"/>
      <c r="Q79" s="18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</row>
    <row r="80" spans="1:53">
      <c r="A80" s="14"/>
      <c r="B80" s="14"/>
      <c r="C80" s="14"/>
      <c r="D80" s="15"/>
      <c r="E80" s="14"/>
      <c r="F80" s="14"/>
      <c r="G80" s="14"/>
      <c r="H80" s="14"/>
      <c r="I80" s="14"/>
      <c r="J80" s="14"/>
      <c r="K80" s="14"/>
      <c r="L80" s="14"/>
      <c r="M80" s="14"/>
      <c r="N80" s="18"/>
      <c r="O80" s="18"/>
      <c r="P80" s="18"/>
      <c r="Q80" s="18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</row>
    <row r="81" spans="1:53">
      <c r="A81" s="14"/>
      <c r="B81" s="14"/>
      <c r="C81" s="14"/>
      <c r="D81" s="15"/>
      <c r="E81" s="14"/>
      <c r="F81" s="14"/>
      <c r="G81" s="14"/>
      <c r="H81" s="14"/>
      <c r="I81" s="14"/>
      <c r="J81" s="14"/>
      <c r="K81" s="14"/>
      <c r="L81" s="14"/>
      <c r="M81" s="14"/>
      <c r="N81" s="18"/>
      <c r="O81" s="18"/>
      <c r="P81" s="18"/>
      <c r="Q81" s="18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</row>
    <row r="82" spans="1:53">
      <c r="A82" s="14"/>
      <c r="B82" s="14"/>
      <c r="C82" s="14"/>
      <c r="D82" s="15"/>
      <c r="E82" s="14"/>
      <c r="F82" s="14"/>
      <c r="G82" s="14"/>
      <c r="H82" s="14"/>
      <c r="I82" s="14"/>
      <c r="J82" s="14"/>
      <c r="K82" s="14"/>
      <c r="L82" s="14"/>
      <c r="M82" s="14"/>
      <c r="N82" s="18"/>
      <c r="O82" s="18"/>
      <c r="P82" s="18"/>
      <c r="Q82" s="18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</row>
    <row r="83" spans="1:53">
      <c r="A83" s="14"/>
      <c r="B83" s="14"/>
      <c r="C83" s="14"/>
      <c r="D83" s="15"/>
      <c r="E83" s="14"/>
      <c r="F83" s="14"/>
      <c r="G83" s="14"/>
      <c r="H83" s="14"/>
      <c r="I83" s="14"/>
      <c r="J83" s="14"/>
      <c r="K83" s="14"/>
      <c r="L83" s="14"/>
      <c r="M83" s="14"/>
      <c r="N83" s="18"/>
      <c r="O83" s="18"/>
      <c r="P83" s="18"/>
      <c r="Q83" s="18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</row>
    <row r="84" spans="1:53">
      <c r="A84" s="14"/>
      <c r="B84" s="14"/>
      <c r="C84" s="14"/>
      <c r="D84" s="15"/>
      <c r="E84" s="14"/>
      <c r="F84" s="14"/>
      <c r="G84" s="14"/>
      <c r="H84" s="14"/>
      <c r="I84" s="14"/>
      <c r="J84" s="14"/>
      <c r="K84" s="14"/>
      <c r="L84" s="14"/>
      <c r="M84" s="14"/>
      <c r="N84" s="18"/>
      <c r="O84" s="18"/>
      <c r="P84" s="18"/>
      <c r="Q84" s="18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</row>
    <row r="85" spans="1:53">
      <c r="A85" s="14"/>
      <c r="B85" s="14"/>
      <c r="C85" s="14"/>
      <c r="D85" s="15"/>
      <c r="E85" s="14"/>
      <c r="F85" s="14"/>
      <c r="G85" s="14"/>
      <c r="H85" s="14"/>
      <c r="I85" s="14"/>
      <c r="J85" s="14"/>
      <c r="K85" s="14"/>
      <c r="L85" s="14"/>
      <c r="M85" s="14"/>
      <c r="N85" s="18"/>
      <c r="O85" s="18"/>
      <c r="P85" s="18"/>
      <c r="Q85" s="18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  <row r="86" spans="1:53">
      <c r="A86" s="14"/>
      <c r="B86" s="14"/>
      <c r="C86" s="14"/>
      <c r="D86" s="15"/>
      <c r="E86" s="14"/>
      <c r="F86" s="14"/>
      <c r="G86" s="14"/>
      <c r="H86" s="14"/>
      <c r="I86" s="14"/>
      <c r="J86" s="14"/>
      <c r="K86" s="14"/>
      <c r="L86" s="14"/>
      <c r="M86" s="14"/>
      <c r="N86" s="18"/>
      <c r="O86" s="18"/>
      <c r="P86" s="18"/>
      <c r="Q86" s="18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  <row r="87" spans="1:53">
      <c r="A87" s="14"/>
      <c r="B87" s="14"/>
      <c r="C87" s="14"/>
      <c r="D87" s="15"/>
      <c r="E87" s="14"/>
      <c r="F87" s="14"/>
      <c r="G87" s="14"/>
      <c r="H87" s="14"/>
      <c r="I87" s="14"/>
      <c r="J87" s="14"/>
      <c r="K87" s="14"/>
      <c r="L87" s="14"/>
      <c r="M87" s="14"/>
      <c r="N87" s="18"/>
      <c r="O87" s="18"/>
      <c r="P87" s="18"/>
      <c r="Q87" s="18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</row>
    <row r="88" spans="1:53">
      <c r="A88" s="14"/>
      <c r="B88" s="14"/>
      <c r="C88" s="14"/>
      <c r="D88" s="15"/>
      <c r="E88" s="14"/>
      <c r="F88" s="14"/>
      <c r="G88" s="14"/>
      <c r="H88" s="14"/>
      <c r="I88" s="14"/>
      <c r="J88" s="14"/>
      <c r="K88" s="14"/>
      <c r="L88" s="14"/>
      <c r="M88" s="14"/>
      <c r="N88" s="18"/>
      <c r="O88" s="18"/>
      <c r="P88" s="18"/>
      <c r="Q88" s="18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</row>
    <row r="89" spans="1:53">
      <c r="A89" s="14"/>
      <c r="B89" s="14"/>
      <c r="C89" s="14"/>
      <c r="D89" s="15"/>
      <c r="E89" s="14"/>
      <c r="F89" s="14"/>
      <c r="G89" s="14"/>
      <c r="H89" s="14"/>
      <c r="I89" s="14"/>
      <c r="J89" s="14"/>
      <c r="K89" s="14"/>
      <c r="L89" s="14"/>
      <c r="M89" s="14"/>
      <c r="N89" s="18"/>
      <c r="O89" s="18"/>
      <c r="P89" s="18"/>
      <c r="Q89" s="18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</row>
    <row r="90" spans="1:53">
      <c r="A90" s="14"/>
      <c r="B90" s="14"/>
      <c r="C90" s="14"/>
      <c r="D90" s="15"/>
      <c r="E90" s="14"/>
      <c r="F90" s="14"/>
      <c r="G90" s="14"/>
      <c r="H90" s="14"/>
      <c r="I90" s="14"/>
      <c r="J90" s="14"/>
      <c r="K90" s="14"/>
      <c r="L90" s="14"/>
      <c r="M90" s="14"/>
      <c r="N90" s="18"/>
      <c r="O90" s="18"/>
      <c r="P90" s="18"/>
      <c r="Q90" s="18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</row>
    <row r="91" spans="1:53">
      <c r="A91" s="14"/>
      <c r="B91" s="14"/>
      <c r="C91" s="14"/>
      <c r="D91" s="15"/>
      <c r="E91" s="14"/>
      <c r="F91" s="14"/>
      <c r="G91" s="14"/>
      <c r="H91" s="14"/>
      <c r="I91" s="14"/>
      <c r="J91" s="14"/>
      <c r="K91" s="14"/>
      <c r="L91" s="14"/>
      <c r="M91" s="14"/>
      <c r="N91" s="18"/>
      <c r="O91" s="18"/>
      <c r="P91" s="18"/>
      <c r="Q91" s="18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</row>
    <row r="92" spans="1:53">
      <c r="A92" s="14"/>
      <c r="B92" s="14"/>
      <c r="C92" s="14"/>
      <c r="D92" s="15"/>
      <c r="E92" s="14"/>
      <c r="F92" s="14"/>
      <c r="G92" s="14"/>
      <c r="H92" s="14"/>
      <c r="I92" s="14"/>
      <c r="J92" s="14"/>
      <c r="K92" s="14"/>
      <c r="L92" s="14"/>
      <c r="M92" s="14"/>
      <c r="N92" s="18"/>
      <c r="O92" s="18"/>
      <c r="P92" s="18"/>
      <c r="Q92" s="18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</row>
    <row r="93" spans="1:53">
      <c r="A93" s="14"/>
      <c r="B93" s="14"/>
      <c r="C93" s="14"/>
      <c r="D93" s="15"/>
      <c r="E93" s="14"/>
      <c r="F93" s="14"/>
      <c r="G93" s="14"/>
      <c r="H93" s="14"/>
      <c r="I93" s="14"/>
      <c r="J93" s="14"/>
      <c r="K93" s="14"/>
      <c r="L93" s="14"/>
      <c r="M93" s="14"/>
      <c r="N93" s="18"/>
      <c r="O93" s="18"/>
      <c r="P93" s="18"/>
      <c r="Q93" s="18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</row>
    <row r="94" spans="1:53">
      <c r="A94" s="14"/>
      <c r="B94" s="14"/>
      <c r="C94" s="14"/>
      <c r="D94" s="15"/>
      <c r="E94" s="14"/>
      <c r="F94" s="14"/>
      <c r="G94" s="14"/>
      <c r="H94" s="14"/>
      <c r="I94" s="14"/>
      <c r="J94" s="14"/>
      <c r="K94" s="14"/>
      <c r="L94" s="14"/>
      <c r="M94" s="14"/>
      <c r="N94" s="18"/>
      <c r="O94" s="18"/>
      <c r="P94" s="18"/>
      <c r="Q94" s="18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</row>
    <row r="95" spans="1:53">
      <c r="A95" s="14"/>
      <c r="B95" s="14"/>
      <c r="C95" s="14"/>
      <c r="D95" s="15"/>
      <c r="E95" s="14"/>
      <c r="F95" s="14"/>
      <c r="G95" s="14"/>
      <c r="H95" s="14"/>
      <c r="I95" s="14"/>
      <c r="J95" s="14"/>
      <c r="K95" s="14"/>
      <c r="L95" s="14"/>
      <c r="M95" s="14"/>
      <c r="N95" s="18"/>
      <c r="O95" s="18"/>
      <c r="P95" s="18"/>
      <c r="Q95" s="18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</row>
    <row r="96" spans="1:53">
      <c r="A96" s="14"/>
      <c r="B96" s="14"/>
      <c r="C96" s="14"/>
      <c r="D96" s="15"/>
      <c r="E96" s="14"/>
      <c r="F96" s="14"/>
      <c r="G96" s="14"/>
      <c r="H96" s="14"/>
      <c r="I96" s="14"/>
      <c r="J96" s="14"/>
      <c r="K96" s="14"/>
      <c r="L96" s="14"/>
      <c r="M96" s="14"/>
      <c r="N96" s="18"/>
      <c r="O96" s="18"/>
      <c r="P96" s="18"/>
      <c r="Q96" s="18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</row>
    <row r="97" spans="1:53">
      <c r="A97" s="14"/>
      <c r="B97" s="14"/>
      <c r="C97" s="14"/>
      <c r="D97" s="15"/>
      <c r="E97" s="14"/>
      <c r="F97" s="14"/>
      <c r="G97" s="14"/>
      <c r="H97" s="14"/>
      <c r="I97" s="14"/>
      <c r="J97" s="14"/>
      <c r="K97" s="14"/>
      <c r="L97" s="14"/>
      <c r="M97" s="14"/>
      <c r="N97" s="18"/>
      <c r="O97" s="18"/>
      <c r="P97" s="18"/>
      <c r="Q97" s="18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</row>
    <row r="98" spans="1:53">
      <c r="A98" s="14"/>
      <c r="B98" s="14"/>
      <c r="C98" s="14"/>
      <c r="D98" s="15"/>
      <c r="E98" s="14"/>
      <c r="F98" s="14"/>
      <c r="G98" s="14"/>
      <c r="H98" s="14"/>
      <c r="I98" s="14"/>
      <c r="J98" s="14"/>
      <c r="K98" s="14"/>
      <c r="L98" s="14"/>
      <c r="M98" s="14"/>
      <c r="N98" s="18"/>
      <c r="O98" s="18"/>
      <c r="P98" s="18"/>
      <c r="Q98" s="18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</row>
    <row r="99" spans="1:53">
      <c r="A99" s="14"/>
      <c r="B99" s="14"/>
      <c r="C99" s="14"/>
      <c r="D99" s="15"/>
      <c r="E99" s="14"/>
      <c r="F99" s="14"/>
      <c r="G99" s="14"/>
      <c r="H99" s="14"/>
      <c r="I99" s="14"/>
      <c r="J99" s="14"/>
      <c r="K99" s="14"/>
      <c r="L99" s="14"/>
      <c r="M99" s="14"/>
      <c r="N99" s="18"/>
      <c r="O99" s="18"/>
      <c r="P99" s="18"/>
      <c r="Q99" s="18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</row>
    <row r="100" spans="1:53">
      <c r="A100" s="14"/>
      <c r="B100" s="14"/>
      <c r="C100" s="14"/>
      <c r="D100" s="15"/>
      <c r="E100" s="14"/>
      <c r="F100" s="14"/>
      <c r="G100" s="14"/>
      <c r="H100" s="14"/>
      <c r="I100" s="14"/>
      <c r="J100" s="14"/>
      <c r="K100" s="14"/>
      <c r="L100" s="14"/>
      <c r="M100" s="14"/>
      <c r="N100" s="18"/>
      <c r="O100" s="18"/>
      <c r="P100" s="18"/>
      <c r="Q100" s="18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</row>
    <row r="101" spans="1:53">
      <c r="A101" s="14"/>
      <c r="B101" s="14"/>
      <c r="C101" s="14"/>
      <c r="D101" s="15"/>
      <c r="E101" s="14"/>
      <c r="F101" s="14"/>
      <c r="G101" s="14"/>
      <c r="H101" s="14"/>
      <c r="I101" s="14"/>
      <c r="J101" s="14"/>
      <c r="K101" s="14"/>
      <c r="L101" s="14"/>
      <c r="M101" s="14"/>
      <c r="N101" s="18"/>
      <c r="O101" s="18"/>
      <c r="P101" s="18"/>
      <c r="Q101" s="18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</row>
    <row r="102" spans="1:53">
      <c r="A102" s="14"/>
      <c r="B102" s="14"/>
      <c r="C102" s="14"/>
      <c r="D102" s="15"/>
      <c r="E102" s="14"/>
      <c r="F102" s="14"/>
      <c r="G102" s="14"/>
      <c r="H102" s="14"/>
      <c r="I102" s="14"/>
      <c r="J102" s="14"/>
      <c r="K102" s="14"/>
      <c r="L102" s="14"/>
      <c r="M102" s="14"/>
      <c r="N102" s="18"/>
      <c r="O102" s="18"/>
      <c r="P102" s="18"/>
      <c r="Q102" s="18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</row>
    <row r="103" spans="1:53">
      <c r="A103" s="14"/>
      <c r="B103" s="14"/>
      <c r="C103" s="14"/>
      <c r="D103" s="15"/>
      <c r="E103" s="14"/>
      <c r="F103" s="14"/>
      <c r="G103" s="14"/>
      <c r="H103" s="14"/>
      <c r="I103" s="14"/>
      <c r="J103" s="14"/>
      <c r="K103" s="14"/>
      <c r="L103" s="14"/>
      <c r="M103" s="14"/>
      <c r="N103" s="18"/>
      <c r="O103" s="18"/>
      <c r="P103" s="18"/>
      <c r="Q103" s="18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</row>
    <row r="104" spans="1:53">
      <c r="A104" s="14"/>
      <c r="B104" s="14"/>
      <c r="C104" s="14"/>
      <c r="D104" s="15"/>
      <c r="E104" s="14"/>
      <c r="F104" s="14"/>
      <c r="G104" s="14"/>
      <c r="H104" s="14"/>
      <c r="I104" s="14"/>
      <c r="J104" s="14"/>
      <c r="K104" s="14"/>
      <c r="L104" s="14"/>
      <c r="M104" s="14"/>
      <c r="N104" s="18"/>
      <c r="O104" s="18"/>
      <c r="P104" s="18"/>
      <c r="Q104" s="18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</row>
    <row r="105" spans="1:53">
      <c r="A105" s="14"/>
      <c r="B105" s="14"/>
      <c r="C105" s="14"/>
      <c r="D105" s="15"/>
      <c r="E105" s="14"/>
      <c r="F105" s="14"/>
      <c r="G105" s="14"/>
      <c r="H105" s="14"/>
      <c r="I105" s="14"/>
      <c r="J105" s="14"/>
      <c r="K105" s="14"/>
      <c r="L105" s="14"/>
      <c r="M105" s="14"/>
      <c r="N105" s="18"/>
      <c r="O105" s="18"/>
      <c r="P105" s="18"/>
      <c r="Q105" s="18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</row>
    <row r="106" spans="1:53">
      <c r="A106" s="14"/>
      <c r="B106" s="14"/>
      <c r="C106" s="14"/>
      <c r="D106" s="15"/>
      <c r="E106" s="14"/>
      <c r="F106" s="14"/>
      <c r="G106" s="14"/>
      <c r="H106" s="14"/>
      <c r="I106" s="14"/>
      <c r="J106" s="14"/>
      <c r="K106" s="14"/>
      <c r="L106" s="14"/>
      <c r="M106" s="14"/>
      <c r="N106" s="18"/>
      <c r="O106" s="18"/>
      <c r="P106" s="18"/>
      <c r="Q106" s="18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</row>
    <row r="107" spans="1:53">
      <c r="A107" s="14"/>
      <c r="B107" s="14"/>
      <c r="C107" s="14"/>
      <c r="D107" s="15"/>
      <c r="E107" s="14"/>
      <c r="F107" s="14"/>
      <c r="G107" s="14"/>
      <c r="H107" s="14"/>
      <c r="I107" s="14"/>
      <c r="J107" s="14"/>
      <c r="K107" s="14"/>
      <c r="L107" s="14"/>
      <c r="M107" s="14"/>
      <c r="N107" s="18"/>
      <c r="O107" s="18"/>
      <c r="P107" s="18"/>
      <c r="Q107" s="18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</row>
    <row r="108" spans="1:53">
      <c r="A108" s="14"/>
      <c r="B108" s="14"/>
      <c r="C108" s="14"/>
      <c r="D108" s="15"/>
      <c r="E108" s="14"/>
      <c r="F108" s="14"/>
      <c r="G108" s="14"/>
      <c r="H108" s="14"/>
      <c r="I108" s="14"/>
      <c r="J108" s="14"/>
      <c r="K108" s="14"/>
      <c r="L108" s="14"/>
      <c r="M108" s="14"/>
      <c r="N108" s="18"/>
      <c r="O108" s="18"/>
      <c r="P108" s="18"/>
      <c r="Q108" s="18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</row>
    <row r="109" spans="1:53">
      <c r="A109" s="14"/>
      <c r="B109" s="14"/>
      <c r="C109" s="14"/>
      <c r="D109" s="15"/>
      <c r="E109" s="14"/>
      <c r="F109" s="14"/>
      <c r="G109" s="14"/>
      <c r="H109" s="14"/>
      <c r="I109" s="14"/>
      <c r="J109" s="14"/>
      <c r="K109" s="14"/>
      <c r="L109" s="14"/>
      <c r="M109" s="14"/>
      <c r="N109" s="18"/>
      <c r="O109" s="18"/>
      <c r="P109" s="18"/>
      <c r="Q109" s="18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</row>
    <row r="110" spans="1:53">
      <c r="A110" s="14"/>
      <c r="B110" s="14"/>
      <c r="C110" s="14"/>
      <c r="D110" s="15"/>
      <c r="E110" s="14"/>
      <c r="F110" s="14"/>
      <c r="G110" s="14"/>
      <c r="H110" s="14"/>
      <c r="I110" s="14"/>
      <c r="J110" s="14"/>
      <c r="K110" s="14"/>
      <c r="L110" s="14"/>
      <c r="M110" s="14"/>
      <c r="N110" s="18"/>
      <c r="O110" s="18"/>
      <c r="P110" s="18"/>
      <c r="Q110" s="18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</row>
    <row r="111" spans="1:53">
      <c r="A111" s="14"/>
      <c r="B111" s="14"/>
      <c r="C111" s="14"/>
      <c r="D111" s="15"/>
      <c r="E111" s="14"/>
      <c r="F111" s="14"/>
      <c r="G111" s="14"/>
      <c r="H111" s="14"/>
      <c r="I111" s="14"/>
      <c r="J111" s="14"/>
      <c r="K111" s="14"/>
      <c r="L111" s="14"/>
      <c r="M111" s="14"/>
      <c r="N111" s="18"/>
      <c r="O111" s="18"/>
      <c r="P111" s="18"/>
      <c r="Q111" s="18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</row>
    <row r="112" spans="1:53">
      <c r="A112" s="14"/>
      <c r="B112" s="14"/>
      <c r="C112" s="14"/>
      <c r="D112" s="15"/>
      <c r="E112" s="14"/>
      <c r="F112" s="14"/>
      <c r="G112" s="14"/>
      <c r="H112" s="14"/>
      <c r="I112" s="14"/>
      <c r="J112" s="14"/>
      <c r="K112" s="14"/>
      <c r="L112" s="14"/>
      <c r="M112" s="14"/>
      <c r="N112" s="18"/>
      <c r="O112" s="18"/>
      <c r="P112" s="18"/>
      <c r="Q112" s="18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</row>
    <row r="113" spans="1:53">
      <c r="A113" s="14"/>
      <c r="B113" s="14"/>
      <c r="C113" s="14"/>
      <c r="D113" s="15"/>
      <c r="E113" s="14"/>
      <c r="F113" s="14"/>
      <c r="G113" s="14"/>
      <c r="H113" s="14"/>
      <c r="I113" s="14"/>
      <c r="J113" s="14"/>
      <c r="K113" s="14"/>
      <c r="L113" s="14"/>
      <c r="M113" s="14"/>
      <c r="N113" s="18"/>
      <c r="O113" s="18"/>
      <c r="P113" s="18"/>
      <c r="Q113" s="1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</row>
    <row r="114" spans="1:53">
      <c r="A114" s="14"/>
      <c r="B114" s="14"/>
      <c r="C114" s="14"/>
      <c r="D114" s="15"/>
      <c r="E114" s="14"/>
      <c r="F114" s="14"/>
      <c r="G114" s="14"/>
      <c r="H114" s="14"/>
      <c r="I114" s="14"/>
      <c r="J114" s="14"/>
      <c r="K114" s="14"/>
      <c r="L114" s="14"/>
      <c r="M114" s="14"/>
      <c r="N114" s="18"/>
      <c r="O114" s="18"/>
      <c r="P114" s="18"/>
      <c r="Q114" s="1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</row>
    <row r="115" spans="1:53">
      <c r="A115" s="14"/>
      <c r="B115" s="14"/>
      <c r="C115" s="14"/>
      <c r="D115" s="15"/>
      <c r="E115" s="14"/>
      <c r="F115" s="14"/>
      <c r="G115" s="14"/>
      <c r="H115" s="14"/>
      <c r="I115" s="14"/>
      <c r="J115" s="14"/>
      <c r="K115" s="14"/>
      <c r="L115" s="14"/>
      <c r="M115" s="14"/>
      <c r="N115" s="18"/>
      <c r="O115" s="18"/>
      <c r="P115" s="18"/>
      <c r="Q115" s="18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</row>
    <row r="116" spans="1:53">
      <c r="A116" s="14"/>
      <c r="B116" s="14"/>
      <c r="C116" s="14"/>
      <c r="D116" s="15"/>
      <c r="E116" s="14"/>
      <c r="F116" s="14"/>
      <c r="G116" s="14"/>
      <c r="H116" s="14"/>
      <c r="I116" s="14"/>
      <c r="J116" s="14"/>
      <c r="K116" s="14"/>
      <c r="L116" s="14"/>
      <c r="M116" s="14"/>
      <c r="N116" s="18"/>
      <c r="O116" s="18"/>
      <c r="P116" s="18"/>
      <c r="Q116" s="18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</row>
    <row r="117" spans="1:53">
      <c r="A117" s="14"/>
      <c r="B117" s="14"/>
      <c r="C117" s="14"/>
      <c r="D117" s="15"/>
      <c r="E117" s="14"/>
      <c r="F117" s="14"/>
      <c r="G117" s="14"/>
      <c r="H117" s="14"/>
      <c r="I117" s="14"/>
      <c r="J117" s="14"/>
      <c r="K117" s="14"/>
      <c r="L117" s="14"/>
      <c r="M117" s="14"/>
      <c r="N117" s="18"/>
      <c r="O117" s="18"/>
      <c r="P117" s="18"/>
      <c r="Q117" s="18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</row>
    <row r="118" spans="1:53">
      <c r="A118" s="14"/>
      <c r="B118" s="14"/>
      <c r="C118" s="14"/>
      <c r="D118" s="15"/>
      <c r="E118" s="14"/>
      <c r="F118" s="14"/>
      <c r="G118" s="14"/>
      <c r="H118" s="14"/>
      <c r="I118" s="14"/>
      <c r="J118" s="14"/>
      <c r="K118" s="14"/>
      <c r="L118" s="14"/>
      <c r="M118" s="14"/>
      <c r="N118" s="18"/>
      <c r="O118" s="18"/>
      <c r="P118" s="18"/>
      <c r="Q118" s="18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</row>
    <row r="119" spans="1:53">
      <c r="A119" s="14"/>
      <c r="B119" s="14"/>
      <c r="C119" s="14"/>
      <c r="D119" s="15"/>
      <c r="E119" s="14"/>
      <c r="F119" s="14"/>
      <c r="G119" s="14"/>
      <c r="H119" s="14"/>
      <c r="I119" s="14"/>
      <c r="J119" s="14"/>
      <c r="K119" s="14"/>
      <c r="L119" s="14"/>
      <c r="M119" s="14"/>
      <c r="N119" s="18"/>
      <c r="O119" s="18"/>
      <c r="P119" s="18"/>
      <c r="Q119" s="18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</row>
    <row r="120" spans="1:53">
      <c r="A120" s="14"/>
      <c r="B120" s="14"/>
      <c r="C120" s="14"/>
      <c r="D120" s="15"/>
      <c r="E120" s="14"/>
      <c r="F120" s="14"/>
      <c r="G120" s="14"/>
      <c r="H120" s="14"/>
      <c r="I120" s="14"/>
      <c r="J120" s="14"/>
      <c r="K120" s="14"/>
      <c r="L120" s="14"/>
      <c r="M120" s="14"/>
      <c r="N120" s="18"/>
      <c r="O120" s="18"/>
      <c r="P120" s="18"/>
      <c r="Q120" s="1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</row>
    <row r="121" spans="1:53">
      <c r="A121" s="14"/>
      <c r="B121" s="14"/>
      <c r="C121" s="14"/>
      <c r="D121" s="15"/>
      <c r="E121" s="14"/>
      <c r="F121" s="14"/>
      <c r="G121" s="14"/>
      <c r="H121" s="14"/>
      <c r="I121" s="14"/>
      <c r="J121" s="14"/>
      <c r="K121" s="14"/>
      <c r="L121" s="14"/>
      <c r="M121" s="14"/>
      <c r="N121" s="18"/>
      <c r="O121" s="18"/>
      <c r="P121" s="18"/>
      <c r="Q121" s="1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</row>
    <row r="122" spans="1:53">
      <c r="A122" s="26"/>
      <c r="B122" s="26"/>
      <c r="C122" s="26"/>
      <c r="D122" s="27"/>
      <c r="E122" s="26"/>
      <c r="F122" s="26"/>
      <c r="G122" s="26"/>
      <c r="H122" s="26"/>
      <c r="I122" s="26"/>
      <c r="J122" s="26"/>
      <c r="K122" s="26"/>
      <c r="L122" s="26"/>
      <c r="M122" s="26"/>
      <c r="N122" s="28"/>
      <c r="O122" s="28"/>
      <c r="P122" s="28"/>
      <c r="Q122" s="28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</row>
  </sheetData>
  <mergeCells count="11">
    <mergeCell ref="A1:T1"/>
    <mergeCell ref="A3:A12"/>
    <mergeCell ref="A13:A17"/>
    <mergeCell ref="A18:A27"/>
    <mergeCell ref="A28:A34"/>
    <mergeCell ref="A35:A44"/>
    <mergeCell ref="B3:B12"/>
    <mergeCell ref="B13:B17"/>
    <mergeCell ref="B18:B27"/>
    <mergeCell ref="B28:B34"/>
    <mergeCell ref="B35:B44"/>
  </mergeCells>
  <pageMargins left="0.7" right="0.7" top="0.75" bottom="0.75" header="0.3" footer="0.7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禾</cp:lastModifiedBy>
  <cp:revision>0</cp:revision>
  <dcterms:created xsi:type="dcterms:W3CDTF">2025-09-03T02:21:00Z</dcterms:created>
  <dcterms:modified xsi:type="dcterms:W3CDTF">2026-06-05T07:10:16Z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D3D8E6B85FCC4D6BB6DADBC41E6AAABC_13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</Properties>
</file>